
<file path=[Content_Types].xml><?xml version="1.0" encoding="utf-8"?>
<Types xmlns="http://schemas.openxmlformats.org/package/2006/content-types">
  <Default Extension="bin" ContentType="application/vnd.openxmlformats-officedocument.oleObject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rinterSettings/printerSettings1.bin" ContentType="application/vnd.openxmlformats-officedocument.spreadsheetml.printerSettings"/>
  <Override PartName="/xl/drawings/drawing2.xml" ContentType="application/vnd.openxmlformats-officedocument.drawing+xml"/>
  <Override PartName="/xl/printerSettings/printerSettings2.bin" ContentType="application/vnd.openxmlformats-officedocument.spreadsheetml.printerSettings"/>
  <Override PartName="/xl/drawings/drawing3.xml" ContentType="application/vnd.openxmlformats-officedocument.drawing+xml"/>
  <Override PartName="/xl/drawings/drawing4.xml" ContentType="application/vnd.openxmlformats-officedocument.drawing+xml"/>
  <Override PartName="/xl/printerSettings/printerSettings3.bin" ContentType="application/vnd.openxmlformats-officedocument.spreadsheetml.printerSettings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printerSettings/printerSettings4.bin" ContentType="application/vnd.openxmlformats-officedocument.spreadsheetml.printerSettings"/>
  <Override PartName="/xl/drawings/drawing6.xml" ContentType="application/vnd.openxmlformats-officedocument.drawing+xml"/>
  <Override PartName="/xl/printerSettings/printerSettings5.bin" ContentType="application/vnd.openxmlformats-officedocument.spreadsheetml.printerSettings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printerSettings/printerSettings6.bin" ContentType="application/vnd.openxmlformats-officedocument.spreadsheetml.printerSettings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printerSettings/printerSettings7.bin" ContentType="application/vnd.openxmlformats-officedocument.spreadsheetml.printerSettings"/>
  <Override PartName="/xl/drawings/drawing10.xml" ContentType="application/vnd.openxmlformats-officedocument.drawing+xml"/>
  <Override PartName="/xl/pivotTables/pivotTable1.xml" ContentType="application/vnd.openxmlformats-officedocument.spreadsheetml.pivotTable+xml"/>
  <Override PartName="/xl/drawings/drawing11.xml" ContentType="application/vnd.openxmlformats-officedocument.drawing+xml"/>
  <Override PartName="/xl/printerSettings/printerSettings8.bin" ContentType="application/vnd.openxmlformats-officedocument.spreadsheetml.printerSettings"/>
  <Override PartName="/xl/drawings/drawing12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-204" windowWidth="14976" windowHeight="9324" tabRatio="864"/>
  </bookViews>
  <sheets>
    <sheet name="N7.1" sheetId="1" r:id="rId1"/>
    <sheet name="N7.5,6" sheetId="2" r:id="rId2"/>
    <sheet name="N7.7" sheetId="3" r:id="rId3"/>
    <sheet name="N7.11" sheetId="5" r:id="rId4"/>
    <sheet name="N7.12" sheetId="6" r:id="rId5"/>
    <sheet name="N7.14" sheetId="7" r:id="rId6"/>
    <sheet name="N7.19" sheetId="8" r:id="rId7"/>
    <sheet name="T7.8" sheetId="10" r:id="rId8"/>
    <sheet name="N7.20" sheetId="4" r:id="rId9"/>
    <sheet name="T7.9-11" sheetId="11" r:id="rId10"/>
    <sheet name="N7.23" sheetId="13" r:id="rId11"/>
    <sheet name="N7.25,27" sheetId="12" r:id="rId12"/>
  </sheets>
  <externalReferences>
    <externalReference r:id="rId13"/>
  </externalReferences>
  <definedNames>
    <definedName name="kõrgemTV">[1]Televiisorid!$C$2</definedName>
    <definedName name="tavaTV">[1]Televiisorid!$B$2</definedName>
  </definedNames>
  <calcPr calcId="145621"/>
  <pivotCaches>
    <pivotCache cacheId="0" r:id="rId14"/>
  </pivotCaches>
</workbook>
</file>

<file path=xl/calcChain.xml><?xml version="1.0" encoding="utf-8"?>
<calcChain xmlns="http://schemas.openxmlformats.org/spreadsheetml/2006/main">
  <c r="J24" i="1" l="1"/>
  <c r="G19" i="1"/>
  <c r="D58" i="12"/>
  <c r="E58" i="12"/>
  <c r="C58" i="12"/>
  <c r="D4" i="10" l="1"/>
  <c r="F20" i="4" l="1"/>
  <c r="H19" i="6" l="1"/>
  <c r="D5" i="6"/>
  <c r="D6" i="6"/>
  <c r="D7" i="6"/>
  <c r="D8" i="6"/>
  <c r="D9" i="6"/>
  <c r="D10" i="6"/>
  <c r="D11" i="6"/>
  <c r="D12" i="6"/>
  <c r="D13" i="6"/>
  <c r="D4" i="6"/>
  <c r="G8" i="1" l="1"/>
  <c r="G9" i="1"/>
  <c r="F22" i="2"/>
  <c r="I26" i="2" s="1"/>
  <c r="G11" i="13" l="1"/>
  <c r="F11" i="13"/>
  <c r="E11" i="13"/>
  <c r="G16" i="13"/>
  <c r="G17" i="13"/>
  <c r="G18" i="13"/>
  <c r="F16" i="13"/>
  <c r="F17" i="13"/>
  <c r="F18" i="13"/>
  <c r="E16" i="13"/>
  <c r="E17" i="13"/>
  <c r="E18" i="13"/>
  <c r="H18" i="13" l="1"/>
  <c r="H17" i="13"/>
  <c r="D23" i="13"/>
  <c r="E19" i="13"/>
  <c r="H16" i="13"/>
  <c r="H19" i="13" s="1"/>
  <c r="F19" i="13"/>
  <c r="G19" i="13"/>
  <c r="D56" i="12"/>
  <c r="E56" i="12"/>
  <c r="C56" i="12"/>
  <c r="C43" i="12"/>
  <c r="D54" i="12"/>
  <c r="D53" i="12"/>
  <c r="E54" i="12"/>
  <c r="E53" i="12"/>
  <c r="E51" i="12"/>
  <c r="E50" i="12"/>
  <c r="D51" i="12"/>
  <c r="D50" i="12"/>
  <c r="C54" i="12"/>
  <c r="C53" i="12"/>
  <c r="C51" i="12"/>
  <c r="C50" i="12"/>
  <c r="C39" i="12"/>
  <c r="C38" i="12"/>
  <c r="D57" i="12"/>
  <c r="E57" i="12" l="1"/>
  <c r="C57" i="12"/>
  <c r="H7" i="11" l="1"/>
  <c r="D37" i="11"/>
  <c r="D40" i="11" s="1"/>
  <c r="D29" i="11"/>
  <c r="D26" i="11"/>
  <c r="B30" i="11"/>
  <c r="D30" i="11" s="1"/>
  <c r="B31" i="11"/>
  <c r="D31" i="11" s="1"/>
  <c r="B29" i="11"/>
  <c r="B27" i="11"/>
  <c r="D27" i="11" s="1"/>
  <c r="D32" i="11" s="1"/>
  <c r="B28" i="11"/>
  <c r="D28" i="11" s="1"/>
  <c r="B26" i="11"/>
  <c r="C9" i="11"/>
  <c r="B9" i="11"/>
  <c r="D8" i="11"/>
  <c r="D7" i="11"/>
  <c r="D6" i="11"/>
  <c r="D9" i="11" s="1"/>
  <c r="B12" i="11" l="1"/>
  <c r="C12" i="11"/>
  <c r="C17" i="11" l="1"/>
  <c r="C18" i="11"/>
  <c r="C30" i="11" s="1"/>
  <c r="C19" i="11"/>
  <c r="C31" i="11" s="1"/>
  <c r="B18" i="11"/>
  <c r="B19" i="11"/>
  <c r="B17" i="11"/>
  <c r="D17" i="11" l="1"/>
  <c r="C26" i="11"/>
  <c r="B20" i="11"/>
  <c r="C27" i="11"/>
  <c r="D18" i="11"/>
  <c r="C28" i="11"/>
  <c r="D19" i="11"/>
  <c r="C29" i="11"/>
  <c r="C20" i="11"/>
  <c r="D20" i="11" l="1"/>
  <c r="E19" i="10" l="1"/>
  <c r="E22" i="10" s="1"/>
  <c r="H4" i="10"/>
  <c r="H5" i="10"/>
  <c r="H6" i="10"/>
  <c r="H7" i="10"/>
  <c r="H8" i="10"/>
  <c r="H9" i="10"/>
  <c r="H10" i="10"/>
  <c r="H11" i="10"/>
  <c r="B12" i="10"/>
  <c r="H12" i="10"/>
  <c r="E15" i="10" s="1"/>
  <c r="C4" i="10" l="1"/>
  <c r="C5" i="10"/>
  <c r="D5" i="10" s="1"/>
  <c r="E5" i="10" s="1"/>
  <c r="C6" i="10"/>
  <c r="D6" i="10" s="1"/>
  <c r="E6" i="10" s="1"/>
  <c r="C7" i="10"/>
  <c r="D7" i="10" s="1"/>
  <c r="E7" i="10" s="1"/>
  <c r="C8" i="10"/>
  <c r="D8" i="10" s="1"/>
  <c r="E8" i="10" s="1"/>
  <c r="C9" i="10"/>
  <c r="D9" i="10" s="1"/>
  <c r="E9" i="10" s="1"/>
  <c r="C10" i="10"/>
  <c r="D10" i="10" s="1"/>
  <c r="E10" i="10" s="1"/>
  <c r="C11" i="10"/>
  <c r="D11" i="10" s="1"/>
  <c r="E11" i="10" s="1"/>
  <c r="C12" i="10" l="1"/>
  <c r="E4" i="10" l="1"/>
  <c r="E12" i="10" s="1"/>
  <c r="D12" i="10"/>
  <c r="I32" i="4" l="1"/>
  <c r="C20" i="8" l="1"/>
  <c r="C19" i="8"/>
  <c r="C18" i="8"/>
  <c r="C17" i="8"/>
  <c r="C16" i="8"/>
  <c r="C15" i="8"/>
  <c r="C14" i="8"/>
  <c r="C13" i="8"/>
  <c r="C12" i="8"/>
  <c r="C11" i="8"/>
  <c r="C10" i="8"/>
  <c r="C9" i="8"/>
  <c r="C8" i="8"/>
  <c r="H11" i="8" s="1"/>
  <c r="C7" i="8"/>
  <c r="C6" i="8"/>
  <c r="C5" i="8"/>
  <c r="C4" i="8"/>
  <c r="H10" i="8" l="1"/>
  <c r="J16" i="7"/>
  <c r="H15" i="8" l="1"/>
  <c r="H16" i="8" s="1"/>
  <c r="H17" i="6"/>
  <c r="J23" i="6" s="1"/>
  <c r="H10" i="6" l="1"/>
  <c r="H13" i="6" s="1"/>
  <c r="H9" i="6"/>
  <c r="H14" i="6" l="1"/>
  <c r="H23" i="6" s="1"/>
  <c r="C7" i="3" l="1"/>
  <c r="C8" i="3"/>
  <c r="C9" i="3"/>
  <c r="C10" i="3"/>
  <c r="C6" i="3"/>
  <c r="H9" i="3" s="1"/>
  <c r="N11" i="2"/>
  <c r="L26" i="2" s="1"/>
  <c r="F11" i="2"/>
  <c r="H10" i="3" l="1"/>
  <c r="H8" i="3"/>
  <c r="H17" i="3" s="1"/>
  <c r="H20" i="3" s="1"/>
  <c r="L26" i="3" s="1"/>
  <c r="H13" i="3" l="1"/>
  <c r="H14" i="3" s="1"/>
  <c r="J26" i="3" s="1"/>
  <c r="F13" i="2" l="1"/>
  <c r="F15" i="2" s="1"/>
  <c r="F12" i="2"/>
  <c r="F16" i="2" l="1"/>
  <c r="G26" i="2" s="1"/>
  <c r="G10" i="1" l="1"/>
  <c r="G12" i="1" l="1"/>
  <c r="G13" i="1"/>
  <c r="H24" i="1" s="1"/>
  <c r="H25" i="4"/>
  <c r="H24" i="4"/>
  <c r="F25" i="4"/>
  <c r="K37" i="4"/>
  <c r="K40" i="4" s="1"/>
  <c r="I24" i="4" l="1"/>
  <c r="I25" i="4"/>
  <c r="F26" i="4"/>
  <c r="H26" i="4" s="1"/>
  <c r="I26" i="4" l="1"/>
  <c r="F27" i="4"/>
  <c r="H27" i="4" s="1"/>
  <c r="I27" i="4" l="1"/>
  <c r="F28" i="4"/>
  <c r="H28" i="4" s="1"/>
  <c r="I28" i="4" l="1"/>
  <c r="F29" i="4"/>
  <c r="H29" i="4" s="1"/>
  <c r="I29" i="4" l="1"/>
  <c r="F30" i="4"/>
  <c r="H30" i="4" s="1"/>
  <c r="F31" i="4" l="1"/>
  <c r="G24" i="4" l="1" a="1"/>
  <c r="I31" i="4"/>
  <c r="I30" i="4"/>
  <c r="G24" i="4" l="1"/>
  <c r="G26" i="4"/>
  <c r="G28" i="4"/>
  <c r="G30" i="4"/>
  <c r="G25" i="4"/>
  <c r="G27" i="4"/>
  <c r="G29" i="4"/>
  <c r="G31" i="4"/>
  <c r="G32" i="4" l="1"/>
  <c r="J27" i="4" l="1"/>
  <c r="K27" i="4" s="1"/>
  <c r="J31" i="4"/>
  <c r="K31" i="4" s="1"/>
  <c r="J24" i="4"/>
  <c r="J26" i="4"/>
  <c r="K26" i="4" s="1"/>
  <c r="J28" i="4"/>
  <c r="K28" i="4" s="1"/>
  <c r="J30" i="4"/>
  <c r="K30" i="4" s="1"/>
  <c r="J25" i="4"/>
  <c r="K25" i="4" s="1"/>
  <c r="J29" i="4"/>
  <c r="K29" i="4" s="1"/>
  <c r="J32" i="4" l="1"/>
  <c r="K24" i="4"/>
  <c r="K32" i="4" s="1"/>
</calcChain>
</file>

<file path=xl/comments1.xml><?xml version="1.0" encoding="utf-8"?>
<comments xmlns="http://schemas.openxmlformats.org/spreadsheetml/2006/main">
  <authors>
    <author>Ako Sauga</author>
  </authors>
  <commentList>
    <comment ref="B3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müügitulu ühe töötaja kohta, tuh eurot</t>
        </r>
      </text>
    </comment>
    <comment ref="C3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müügitulu ühe töötaja kohta, tuh eurot</t>
        </r>
      </text>
    </comment>
  </commentList>
</comments>
</file>

<file path=xl/comments2.xml><?xml version="1.0" encoding="utf-8"?>
<comments xmlns="http://schemas.openxmlformats.org/spreadsheetml/2006/main">
  <authors>
    <author>Ako Sauga</author>
  </authors>
  <commentList>
    <comment ref="H3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Keskväärtuse leidmiseks</t>
        </r>
      </text>
    </comment>
  </commentList>
</comments>
</file>

<file path=xl/comments3.xml><?xml version="1.0" encoding="utf-8"?>
<comments xmlns="http://schemas.openxmlformats.org/spreadsheetml/2006/main">
  <authors>
    <author>Ako Sauga</author>
  </authors>
  <commentList>
    <comment ref="G23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Empiiriline sagedus</t>
        </r>
      </text>
    </comment>
    <comment ref="H23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Normaaljaotuse jaotusfunktsioon</t>
        </r>
      </text>
    </comment>
    <comment ref="I23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Tõenäosus</t>
        </r>
      </text>
    </comment>
    <comment ref="J23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Oodatav sagedus</t>
        </r>
      </text>
    </comment>
  </commentList>
</comments>
</file>

<file path=xl/comments4.xml><?xml version="1.0" encoding="utf-8"?>
<comments xmlns="http://schemas.openxmlformats.org/spreadsheetml/2006/main">
  <authors>
    <author>Ako Sauga</author>
  </authors>
  <commentList>
    <comment ref="H18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SST</t>
        </r>
      </text>
    </comment>
    <comment ref="I18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k - 1</t>
        </r>
      </text>
    </comment>
    <comment ref="J18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MST</t>
        </r>
      </text>
    </comment>
    <comment ref="K18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F empiiriline väärtus</t>
        </r>
      </text>
    </comment>
    <comment ref="L18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olulisuse tõenäosus</t>
        </r>
      </text>
    </comment>
    <comment ref="M18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F kriitiline väärtus</t>
        </r>
      </text>
    </comment>
    <comment ref="H19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SSE</t>
        </r>
      </text>
    </comment>
    <comment ref="I19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n - k</t>
        </r>
      </text>
    </comment>
    <comment ref="J19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MSE</t>
        </r>
      </text>
    </comment>
    <comment ref="H21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SST + SSE</t>
        </r>
      </text>
    </comment>
    <comment ref="I21" authorId="0">
      <text>
        <r>
          <rPr>
            <b/>
            <sz val="8"/>
            <color indexed="81"/>
            <rFont val="Tahoma"/>
            <family val="2"/>
            <charset val="186"/>
          </rPr>
          <t>Ako Sauga:</t>
        </r>
        <r>
          <rPr>
            <sz val="8"/>
            <color indexed="81"/>
            <rFont val="Tahoma"/>
            <family val="2"/>
            <charset val="186"/>
          </rPr>
          <t xml:space="preserve">
n-1</t>
        </r>
      </text>
    </comment>
  </commentList>
</comments>
</file>

<file path=xl/sharedStrings.xml><?xml version="1.0" encoding="utf-8"?>
<sst xmlns="http://schemas.openxmlformats.org/spreadsheetml/2006/main" count="478" uniqueCount="290">
  <si>
    <t>kriitiline</t>
  </si>
  <si>
    <t>r</t>
  </si>
  <si>
    <t>m</t>
  </si>
  <si>
    <t>F</t>
  </si>
  <si>
    <t>klassi laius</t>
  </si>
  <si>
    <t>klassi ligikaudne laius</t>
  </si>
  <si>
    <t>Count</t>
  </si>
  <si>
    <t>Sum</t>
  </si>
  <si>
    <t>Maximum</t>
  </si>
  <si>
    <t>Minimum</t>
  </si>
  <si>
    <t>Range</t>
  </si>
  <si>
    <t>Skewness</t>
  </si>
  <si>
    <t>Kurtosis</t>
  </si>
  <si>
    <t>Sample Variance</t>
  </si>
  <si>
    <t>Standard Deviation</t>
  </si>
  <si>
    <t>Mode</t>
  </si>
  <si>
    <t>Median</t>
  </si>
  <si>
    <t>Standard Error</t>
  </si>
  <si>
    <t>Mean</t>
  </si>
  <si>
    <t>Tulumäär, %</t>
  </si>
  <si>
    <t>Kuup</t>
  </si>
  <si>
    <t>klasside arv</t>
  </si>
  <si>
    <t>vabadusastmete arv</t>
  </si>
  <si>
    <t>KOKKU</t>
  </si>
  <si>
    <t>olulisuse nivoo</t>
  </si>
  <si>
    <t>ν</t>
  </si>
  <si>
    <t>Patarei pikkus, mm</t>
  </si>
  <si>
    <t>s</t>
  </si>
  <si>
    <t>p</t>
  </si>
  <si>
    <t>Olulisuse tõenäosus</t>
  </si>
  <si>
    <t>Paki kaal, g</t>
  </si>
  <si>
    <t>1. Hüpoteesi püstitamine</t>
  </si>
  <si>
    <t>nullhüpotees</t>
  </si>
  <si>
    <t>2. Vaatlusandmetest parameetri empiirilise väärtuse leidmine</t>
  </si>
  <si>
    <t>valimi maht</t>
  </si>
  <si>
    <t>valimi standardhälve</t>
  </si>
  <si>
    <t>standardviga</t>
  </si>
  <si>
    <t>n</t>
  </si>
  <si>
    <r>
      <t>x</t>
    </r>
    <r>
      <rPr>
        <i/>
        <vertAlign val="subscript"/>
        <sz val="14"/>
        <rFont val="Arial"/>
        <family val="2"/>
        <charset val="186"/>
      </rPr>
      <t>keskm</t>
    </r>
  </si>
  <si>
    <t xml:space="preserve"> se</t>
  </si>
  <si>
    <t>3. Kriitilise väärtuse leidmine antud olulisuse nivool</t>
  </si>
  <si>
    <t>statistiku kriitiline väärtus</t>
  </si>
  <si>
    <t>a</t>
  </si>
  <si>
    <t>teststatistiku empiiriline väärtus</t>
  </si>
  <si>
    <t>4. Parameetri empiirilise väärtuse võrdlemine kriitilisega</t>
  </si>
  <si>
    <t>parameeter ei lange kriitilisse piirkonda</t>
  </si>
  <si>
    <t>&gt;</t>
  </si>
  <si>
    <t>5. Otsus hüpoteesi kohta</t>
  </si>
  <si>
    <t>sisukas hüpotees</t>
  </si>
  <si>
    <t xml:space="preserve">ESIMENE LAHENDUSVARIANT: </t>
  </si>
  <si>
    <t>LEIAME TESTSTATISTIKU JA VÕRDLEME KRIITILISEGA</t>
  </si>
  <si>
    <t>TEINE LAHENDUSVARIANT:</t>
  </si>
  <si>
    <t>KASUTAME OLULISUSE TÕENÄOSUST</t>
  </si>
  <si>
    <t>olulisuse tõenäosus</t>
  </si>
  <si>
    <t>2. Vaatlusandmete põhjal leiame olulisuse tõenäosuse</t>
  </si>
  <si>
    <t>4. Otsus hüpoteesi kohta</t>
  </si>
  <si>
    <t>ühepoolne hüpotees</t>
  </si>
  <si>
    <t xml:space="preserve">3. Võrdleme olulisuse tõenäosust olulisuse nivooga </t>
  </si>
  <si>
    <r>
      <t xml:space="preserve">m </t>
    </r>
    <r>
      <rPr>
        <sz val="10"/>
        <rFont val="Calibri"/>
        <family val="2"/>
        <charset val="186"/>
      </rPr>
      <t>≥</t>
    </r>
  </si>
  <si>
    <t>m &lt;</t>
  </si>
  <si>
    <t>Läbitud kilomeetrid</t>
  </si>
  <si>
    <t>Kulu 100 km kohta</t>
  </si>
  <si>
    <t>Bensiini kogus</t>
  </si>
  <si>
    <t>liitrit</t>
  </si>
  <si>
    <t>1.</t>
  </si>
  <si>
    <t>Hüpoteesi püstitamine</t>
  </si>
  <si>
    <t>2.</t>
  </si>
  <si>
    <t>Arvutatakse valimi statistilised parameetrid</t>
  </si>
  <si>
    <t>standardhälve</t>
  </si>
  <si>
    <t>3.</t>
  </si>
  <si>
    <t>Arvutatakse parameetri empiiriline väärtus</t>
  </si>
  <si>
    <t>empiiriline väärtus</t>
  </si>
  <si>
    <t>Kriitilise väärtuse leidmine antud olulisuse nivool</t>
  </si>
  <si>
    <t>m &gt;</t>
  </si>
  <si>
    <t>t(empiir.)</t>
  </si>
  <si>
    <t>t (kriit.)</t>
  </si>
  <si>
    <t>kriitiline väärtus</t>
  </si>
  <si>
    <t>Otsus hüpoteesi kohta</t>
  </si>
  <si>
    <t>4.</t>
  </si>
  <si>
    <t>5.</t>
  </si>
  <si>
    <t>6.</t>
  </si>
  <si>
    <t>teststatistik ei lange kriitilisse piirkonda</t>
  </si>
  <si>
    <t>&lt;</t>
  </si>
  <si>
    <t>Variance</t>
  </si>
  <si>
    <t>Observations</t>
  </si>
  <si>
    <t>df</t>
  </si>
  <si>
    <t>Vabadusastmete arv</t>
  </si>
  <si>
    <t>Hypothesized Mean Difference</t>
  </si>
  <si>
    <t>t Stat</t>
  </si>
  <si>
    <t>P(T&lt;=t) one-tail</t>
  </si>
  <si>
    <t>t Critical one-tail</t>
  </si>
  <si>
    <t>P(T&lt;=t) two-tail</t>
  </si>
  <si>
    <t>t Critical two-tail</t>
  </si>
  <si>
    <t>Nullhüpoteesile vastav erinevus</t>
  </si>
  <si>
    <t>t-statistik</t>
  </si>
  <si>
    <t>Kriitiline väärtus ühepoolse hüpoteesi korral</t>
  </si>
  <si>
    <t>Olulisuse tõenäosus ühepoolse hüpoteesi korral</t>
  </si>
  <si>
    <t>Olulisuse tõenäosus kahepoolse hüpoteesi korral</t>
  </si>
  <si>
    <t>Kriitiline väärtus kahepoolse hüpoteesi korral</t>
  </si>
  <si>
    <t>Keskväärtuste võrdlemine t-testiga</t>
  </si>
  <si>
    <t>t-Test: Paired Two Sample for Means</t>
  </si>
  <si>
    <t>Pearson Correlation</t>
  </si>
  <si>
    <t>Pearsoni korrelatsioonikordaja</t>
  </si>
  <si>
    <t>Ettevõtte ID</t>
  </si>
  <si>
    <t>Erinevus d</t>
  </si>
  <si>
    <t>erinevuste standardhälve</t>
  </si>
  <si>
    <t>parameetri empiiriline väärtus</t>
  </si>
  <si>
    <t>t</t>
  </si>
  <si>
    <t>parameeter langeb kriitilisse piirkonda</t>
  </si>
  <si>
    <t>se</t>
  </si>
  <si>
    <r>
      <t>d</t>
    </r>
    <r>
      <rPr>
        <i/>
        <vertAlign val="subscript"/>
        <sz val="10"/>
        <color theme="1"/>
        <rFont val="Calibri"/>
        <family val="2"/>
        <charset val="186"/>
      </rPr>
      <t>keskm</t>
    </r>
  </si>
  <si>
    <t>α</t>
  </si>
  <si>
    <t>SAMA TEST, KASUTADES VAHENDIT KOMPLEKTIST Data Analysis</t>
  </si>
  <si>
    <t>OMXT tulumäär</t>
  </si>
  <si>
    <t>Kuupäev</t>
  </si>
  <si>
    <t>F-test dispersioonide testimiseks</t>
  </si>
  <si>
    <r>
      <rPr>
        <sz val="10"/>
        <rFont val="Calibri"/>
        <family val="2"/>
        <charset val="186"/>
      </rPr>
      <t>σ</t>
    </r>
    <r>
      <rPr>
        <vertAlign val="subscript"/>
        <sz val="10"/>
        <rFont val="Symbol"/>
        <family val="1"/>
        <charset val="2"/>
      </rPr>
      <t>1</t>
    </r>
    <r>
      <rPr>
        <vertAlign val="superscript"/>
        <sz val="10"/>
        <rFont val="Symbol"/>
        <family val="1"/>
        <charset val="2"/>
      </rPr>
      <t>2</t>
    </r>
    <r>
      <rPr>
        <sz val="10"/>
        <rFont val="Symbol"/>
        <family val="1"/>
        <charset val="2"/>
      </rPr>
      <t xml:space="preserve"> = </t>
    </r>
    <r>
      <rPr>
        <sz val="10"/>
        <rFont val="Calibri"/>
        <family val="2"/>
        <charset val="186"/>
      </rPr>
      <t>σ</t>
    </r>
    <r>
      <rPr>
        <vertAlign val="subscript"/>
        <sz val="10"/>
        <rFont val="Symbol"/>
        <family val="1"/>
        <charset val="2"/>
      </rPr>
      <t>2</t>
    </r>
    <r>
      <rPr>
        <vertAlign val="superscript"/>
        <sz val="10"/>
        <rFont val="Symbol"/>
        <family val="1"/>
        <charset val="2"/>
      </rPr>
      <t>2</t>
    </r>
  </si>
  <si>
    <r>
      <rPr>
        <sz val="10"/>
        <rFont val="Calibri"/>
        <family val="2"/>
        <charset val="186"/>
      </rPr>
      <t>σ</t>
    </r>
    <r>
      <rPr>
        <vertAlign val="subscript"/>
        <sz val="10"/>
        <rFont val="Symbol"/>
        <family val="1"/>
        <charset val="2"/>
      </rPr>
      <t>1</t>
    </r>
    <r>
      <rPr>
        <vertAlign val="superscript"/>
        <sz val="10"/>
        <rFont val="Symbol"/>
        <family val="1"/>
        <charset val="2"/>
      </rPr>
      <t>2</t>
    </r>
    <r>
      <rPr>
        <sz val="10"/>
        <rFont val="Symbol"/>
        <family val="1"/>
        <charset val="2"/>
      </rPr>
      <t xml:space="preserve"> ¹ </t>
    </r>
    <r>
      <rPr>
        <sz val="10"/>
        <rFont val="Calibri"/>
        <family val="2"/>
        <charset val="186"/>
      </rPr>
      <t>σ</t>
    </r>
    <r>
      <rPr>
        <vertAlign val="subscript"/>
        <sz val="10"/>
        <rFont val="Symbol"/>
        <family val="1"/>
        <charset val="2"/>
      </rPr>
      <t>2</t>
    </r>
    <r>
      <rPr>
        <vertAlign val="superscript"/>
        <sz val="10"/>
        <rFont val="Symbol"/>
        <family val="1"/>
        <charset val="2"/>
      </rPr>
      <t>2</t>
    </r>
  </si>
  <si>
    <t>Olulisuse tõenäosuse leidmine</t>
  </si>
  <si>
    <t>Olulisuse tõenäosuse võrldemine oluliuse nivooga</t>
  </si>
  <si>
    <t>Järeldus</t>
  </si>
  <si>
    <t>t-test keskväärtuste võrdlemiseks</t>
  </si>
  <si>
    <t>Testi läbiviimiseks kasutame vastavat vahendit komplektist Data Analysis</t>
  </si>
  <si>
    <t>t-Test: Two-Sample Assuming Unequal Variances</t>
  </si>
  <si>
    <t>Nullhüpoteesiga püstitatud erinevus</t>
  </si>
  <si>
    <t>Ülejäänud päevad</t>
  </si>
  <si>
    <r>
      <t>m</t>
    </r>
    <r>
      <rPr>
        <vertAlign val="subscript"/>
        <sz val="10"/>
        <rFont val="Symbol"/>
        <family val="1"/>
        <charset val="2"/>
      </rPr>
      <t>1</t>
    </r>
    <r>
      <rPr>
        <sz val="10"/>
        <rFont val="Symbol"/>
        <family val="1"/>
        <charset val="2"/>
      </rPr>
      <t xml:space="preserve"> &gt; </t>
    </r>
    <r>
      <rPr>
        <sz val="10"/>
        <rFont val="Calibri"/>
        <family val="2"/>
        <charset val="186"/>
      </rPr>
      <t>μ</t>
    </r>
    <r>
      <rPr>
        <vertAlign val="subscript"/>
        <sz val="10"/>
        <rFont val="Symbol"/>
        <family val="1"/>
        <charset val="2"/>
      </rPr>
      <t>2</t>
    </r>
  </si>
  <si>
    <r>
      <t>m</t>
    </r>
    <r>
      <rPr>
        <vertAlign val="subscript"/>
        <sz val="10"/>
        <rFont val="Symbol"/>
        <family val="1"/>
        <charset val="2"/>
      </rPr>
      <t>1</t>
    </r>
    <r>
      <rPr>
        <sz val="10"/>
        <rFont val="Symbol"/>
        <family val="1"/>
        <charset val="2"/>
      </rPr>
      <t xml:space="preserve"> </t>
    </r>
    <r>
      <rPr>
        <sz val="10"/>
        <rFont val="Calibri"/>
        <family val="2"/>
        <charset val="186"/>
      </rPr>
      <t>≤</t>
    </r>
    <r>
      <rPr>
        <sz val="10"/>
        <rFont val="Symbol"/>
        <family val="1"/>
        <charset val="2"/>
      </rPr>
      <t xml:space="preserve"> </t>
    </r>
    <r>
      <rPr>
        <sz val="10"/>
        <rFont val="Calibri"/>
        <family val="2"/>
        <charset val="186"/>
      </rPr>
      <t>μ</t>
    </r>
    <r>
      <rPr>
        <vertAlign val="subscript"/>
        <sz val="10"/>
        <rFont val="Symbol"/>
        <family val="1"/>
        <charset val="2"/>
      </rPr>
      <t>2</t>
    </r>
  </si>
  <si>
    <t>Kuuvahetused</t>
  </si>
  <si>
    <t>Reklaam 1</t>
  </si>
  <si>
    <t>Reklaam 2</t>
  </si>
  <si>
    <t>Erinevus</t>
  </si>
  <si>
    <t>Nullhüpotees H0:</t>
  </si>
  <si>
    <t>hinnang reklaamidele on ühesugune</t>
  </si>
  <si>
    <t>Sisukas hüpotees H1:</t>
  </si>
  <si>
    <t>korrigeeritud valimi maht</t>
  </si>
  <si>
    <t>(kahepoone hüpotees)</t>
  </si>
  <si>
    <t>hinnang reklaamidele on erinev</t>
  </si>
  <si>
    <t>kriitilised väärtused</t>
  </si>
  <si>
    <r>
      <t xml:space="preserve">Klassi nr </t>
    </r>
    <r>
      <rPr>
        <i/>
        <sz val="10"/>
        <color theme="1"/>
        <rFont val="Calibri"/>
        <family val="2"/>
        <charset val="186"/>
      </rPr>
      <t>i</t>
    </r>
  </si>
  <si>
    <t>normaaljaotuse parameetrite arv</t>
  </si>
  <si>
    <r>
      <t>F(</t>
    </r>
    <r>
      <rPr>
        <i/>
        <sz val="10"/>
        <color theme="1"/>
        <rFont val="Calibri"/>
        <family val="2"/>
        <charset val="186"/>
      </rPr>
      <t>u</t>
    </r>
    <r>
      <rPr>
        <vertAlign val="subscript"/>
        <sz val="10"/>
        <color theme="1"/>
        <rFont val="Calibri"/>
        <family val="2"/>
        <charset val="186"/>
      </rPr>
      <t>i</t>
    </r>
    <r>
      <rPr>
        <sz val="10"/>
        <color theme="1"/>
        <rFont val="Calibri"/>
        <family val="2"/>
        <charset val="186"/>
      </rPr>
      <t>)</t>
    </r>
  </si>
  <si>
    <r>
      <rPr>
        <i/>
        <sz val="10"/>
        <color theme="1"/>
        <rFont val="Calibri"/>
        <family val="2"/>
        <charset val="186"/>
      </rPr>
      <t>p</t>
    </r>
    <r>
      <rPr>
        <i/>
        <vertAlign val="subscript"/>
        <sz val="10"/>
        <color theme="1"/>
        <rFont val="Calibri"/>
        <family val="2"/>
        <charset val="186"/>
      </rPr>
      <t>i</t>
    </r>
  </si>
  <si>
    <r>
      <rPr>
        <i/>
        <sz val="10"/>
        <color theme="1"/>
        <rFont val="Calibri"/>
        <family val="2"/>
        <charset val="186"/>
      </rPr>
      <t>n</t>
    </r>
    <r>
      <rPr>
        <i/>
        <vertAlign val="subscript"/>
        <sz val="10"/>
        <color theme="1"/>
        <rFont val="Calibri"/>
        <family val="2"/>
        <charset val="186"/>
      </rPr>
      <t xml:space="preserve"> </t>
    </r>
    <r>
      <rPr>
        <i/>
        <vertAlign val="superscript"/>
        <sz val="10"/>
        <color theme="1"/>
        <rFont val="Calibri"/>
        <family val="2"/>
        <charset val="186"/>
      </rPr>
      <t>e</t>
    </r>
  </si>
  <si>
    <r>
      <rPr>
        <i/>
        <sz val="10"/>
        <color theme="1"/>
        <rFont val="Calibri"/>
        <family val="2"/>
        <charset val="186"/>
      </rPr>
      <t>n</t>
    </r>
    <r>
      <rPr>
        <i/>
        <vertAlign val="superscript"/>
        <sz val="10"/>
        <color theme="1"/>
        <rFont val="Calibri"/>
        <family val="2"/>
        <charset val="186"/>
      </rPr>
      <t>o</t>
    </r>
  </si>
  <si>
    <r>
      <t xml:space="preserve">Ülemised piirid </t>
    </r>
    <r>
      <rPr>
        <i/>
        <sz val="10"/>
        <color theme="1"/>
        <rFont val="Calibri"/>
        <family val="2"/>
        <charset val="186"/>
      </rPr>
      <t>u</t>
    </r>
    <r>
      <rPr>
        <i/>
        <vertAlign val="subscript"/>
        <sz val="10"/>
        <color theme="1"/>
        <rFont val="Calibri"/>
        <family val="2"/>
        <charset val="186"/>
      </rPr>
      <t>i</t>
    </r>
  </si>
  <si>
    <t>keskväärtus</t>
  </si>
  <si>
    <t>Kõnede arv intervallis</t>
  </si>
  <si>
    <t>Tõenäosus</t>
  </si>
  <si>
    <r>
      <t>Oodatav sagedus n</t>
    </r>
    <r>
      <rPr>
        <vertAlign val="superscript"/>
        <sz val="10"/>
        <color theme="1"/>
        <rFont val="Calibri"/>
        <family val="2"/>
        <charset val="186"/>
      </rPr>
      <t>o</t>
    </r>
  </si>
  <si>
    <r>
      <t>Empiiriline sagedus n</t>
    </r>
    <r>
      <rPr>
        <vertAlign val="superscript"/>
        <sz val="10"/>
        <color theme="1"/>
        <rFont val="Calibri"/>
        <family val="2"/>
        <charset val="186"/>
      </rPr>
      <t>e</t>
    </r>
  </si>
  <si>
    <t>λ</t>
  </si>
  <si>
    <t>Korrutised</t>
  </si>
  <si>
    <t>mehed</t>
  </si>
  <si>
    <t>naised</t>
  </si>
  <si>
    <t>meeldib</t>
  </si>
  <si>
    <t>neutraalne</t>
  </si>
  <si>
    <t>ei meeldi</t>
  </si>
  <si>
    <t>Empiirilised sagedused</t>
  </si>
  <si>
    <t>Meeste osakaal</t>
  </si>
  <si>
    <t>Naiste osakaal</t>
  </si>
  <si>
    <t>Oodatavad sagedused</t>
  </si>
  <si>
    <t>mehed meeldib</t>
  </si>
  <si>
    <t>mehed neutraalne</t>
  </si>
  <si>
    <t>mehed ei meeldi</t>
  </si>
  <si>
    <t>naised meeldib</t>
  </si>
  <si>
    <t>naised neutraalne</t>
  </si>
  <si>
    <t>naised ei meeldi</t>
  </si>
  <si>
    <t>Arvutused teststatistiku leidmiseks</t>
  </si>
  <si>
    <t>ühe tunnuse väärtuste arv</t>
  </si>
  <si>
    <t>teise tunnuse väärtuste arv</t>
  </si>
  <si>
    <r>
      <t>n</t>
    </r>
    <r>
      <rPr>
        <vertAlign val="subscript"/>
        <sz val="10"/>
        <color theme="1"/>
        <rFont val="Calibri"/>
        <family val="2"/>
        <charset val="186"/>
      </rPr>
      <t>2</t>
    </r>
  </si>
  <si>
    <r>
      <t>n</t>
    </r>
    <r>
      <rPr>
        <vertAlign val="subscript"/>
        <sz val="10"/>
        <color theme="1"/>
        <rFont val="Calibri"/>
        <family val="2"/>
        <charset val="186"/>
      </rPr>
      <t>1</t>
    </r>
  </si>
  <si>
    <t>LAHENDUSKÄIK 1</t>
  </si>
  <si>
    <t>LAHENDUSKÄIK 2</t>
  </si>
  <si>
    <t>Expected range</t>
  </si>
  <si>
    <t>Actual range</t>
  </si>
  <si>
    <t>Olulisuse nivoo</t>
  </si>
  <si>
    <t>Olulisuse tõenäosuse leidmine ja võrdlus olulisuse nivooga</t>
  </si>
  <si>
    <t>Tarnijad</t>
  </si>
  <si>
    <t>A</t>
  </si>
  <si>
    <t>B</t>
  </si>
  <si>
    <t>C</t>
  </si>
  <si>
    <t>Anova: Single Factor</t>
  </si>
  <si>
    <t>SUMMARY</t>
  </si>
  <si>
    <t>Groups</t>
  </si>
  <si>
    <t>Average</t>
  </si>
  <si>
    <t>ANOVA</t>
  </si>
  <si>
    <t>Source of Variation</t>
  </si>
  <si>
    <t>SS</t>
  </si>
  <si>
    <t>MS</t>
  </si>
  <si>
    <t>P-value</t>
  </si>
  <si>
    <t>F crit</t>
  </si>
  <si>
    <t>Between Groups</t>
  </si>
  <si>
    <t>Within Groups</t>
  </si>
  <si>
    <t>Total</t>
  </si>
  <si>
    <t>Valimite keskväärtuste testimine paarikaupa</t>
  </si>
  <si>
    <t>nullhüpotees H0</t>
  </si>
  <si>
    <t>rühmasisene keskruut</t>
  </si>
  <si>
    <t>MSE</t>
  </si>
  <si>
    <t xml:space="preserve"> Kriitilise väärtuse leidmine antud olulisuse nivool</t>
  </si>
  <si>
    <t>Valimid</t>
  </si>
  <si>
    <t>A, B</t>
  </si>
  <si>
    <t>A,C</t>
  </si>
  <si>
    <t>B,C</t>
  </si>
  <si>
    <t>y1 keskm</t>
  </si>
  <si>
    <t>1 valimi maht</t>
  </si>
  <si>
    <t>y2 keskm</t>
  </si>
  <si>
    <t>2 valimi maht</t>
  </si>
  <si>
    <t>Standardviga</t>
  </si>
  <si>
    <t>Vastu võetud hüpotees</t>
  </si>
  <si>
    <t>H0</t>
  </si>
  <si>
    <t>H1</t>
  </si>
  <si>
    <t>Empiiriline väärtus</t>
  </si>
  <si>
    <t>Kriitiline</t>
  </si>
  <si>
    <r>
      <t>μ</t>
    </r>
    <r>
      <rPr>
        <vertAlign val="subscript"/>
        <sz val="10"/>
        <color theme="1"/>
        <rFont val="Calibri"/>
        <family val="2"/>
        <charset val="186"/>
      </rPr>
      <t>1</t>
    </r>
    <r>
      <rPr>
        <sz val="10"/>
        <color theme="1"/>
        <rFont val="Calibri"/>
        <family val="2"/>
        <charset val="186"/>
      </rPr>
      <t>=μ</t>
    </r>
    <r>
      <rPr>
        <vertAlign val="subscript"/>
        <sz val="10"/>
        <color theme="1"/>
        <rFont val="Calibri"/>
        <family val="2"/>
        <charset val="186"/>
      </rPr>
      <t>2</t>
    </r>
  </si>
  <si>
    <t>sisukas hüpotees H1</t>
  </si>
  <si>
    <r>
      <t>μ</t>
    </r>
    <r>
      <rPr>
        <vertAlign val="subscript"/>
        <sz val="10"/>
        <color theme="1"/>
        <rFont val="Calibri"/>
        <family val="2"/>
        <charset val="186"/>
      </rPr>
      <t>1</t>
    </r>
    <r>
      <rPr>
        <sz val="10"/>
        <color theme="1"/>
        <rFont val="Symbol"/>
        <family val="1"/>
        <charset val="2"/>
      </rPr>
      <t>¹</t>
    </r>
    <r>
      <rPr>
        <sz val="10"/>
        <color theme="1"/>
        <rFont val="Calibri"/>
        <family val="2"/>
        <charset val="186"/>
      </rPr>
      <t>μ</t>
    </r>
    <r>
      <rPr>
        <vertAlign val="subscript"/>
        <sz val="10"/>
        <color theme="1"/>
        <rFont val="Calibri"/>
        <family val="2"/>
        <charset val="186"/>
      </rPr>
      <t>2</t>
    </r>
  </si>
  <si>
    <t>Vaatlusandmetest statistiku empiirilise väärtuse leidmine</t>
  </si>
  <si>
    <t>Töökogemus</t>
  </si>
  <si>
    <t>Row Labels</t>
  </si>
  <si>
    <t>Grand Total</t>
  </si>
  <si>
    <t>A3</t>
  </si>
  <si>
    <t>Column Labels</t>
  </si>
  <si>
    <t>Count of A3</t>
  </si>
  <si>
    <t>Oskaalud</t>
  </si>
  <si>
    <t>Väide A3</t>
  </si>
  <si>
    <t>Katse</t>
  </si>
  <si>
    <t>Testsatistiku empiirilise väärtuse võrdlemine kriitilisega</t>
  </si>
  <si>
    <t>t(emp.)</t>
  </si>
  <si>
    <t>Akude mahutavus</t>
  </si>
  <si>
    <t>Müügitulu töötaja kohta veonduse ja laonduse tegevusalal</t>
  </si>
  <si>
    <t>z (kriit.)</t>
  </si>
  <si>
    <t>z(empiir.)</t>
  </si>
  <si>
    <t>m =</t>
  </si>
  <si>
    <t>m ¹</t>
  </si>
  <si>
    <t>kahepoolne hüpotees</t>
  </si>
  <si>
    <t>Reklaamide hindamine</t>
  </si>
  <si>
    <r>
      <t>N</t>
    </r>
    <r>
      <rPr>
        <vertAlign val="superscript"/>
        <sz val="10"/>
        <color theme="1"/>
        <rFont val="Calibri"/>
        <family val="2"/>
        <charset val="186"/>
      </rPr>
      <t>+</t>
    </r>
    <r>
      <rPr>
        <sz val="10"/>
        <color theme="1"/>
        <rFont val="Calibri"/>
        <family val="2"/>
        <charset val="186"/>
      </rPr>
      <t>=N</t>
    </r>
    <r>
      <rPr>
        <vertAlign val="superscript"/>
        <sz val="10"/>
        <color theme="1"/>
        <rFont val="Calibri"/>
        <family val="2"/>
        <charset val="186"/>
      </rPr>
      <t>-</t>
    </r>
  </si>
  <si>
    <r>
      <t>N</t>
    </r>
    <r>
      <rPr>
        <vertAlign val="superscript"/>
        <sz val="10"/>
        <color theme="1"/>
        <rFont val="Calibri"/>
        <family val="2"/>
        <charset val="186"/>
      </rPr>
      <t>+</t>
    </r>
    <r>
      <rPr>
        <sz val="10"/>
        <color theme="1"/>
        <rFont val="Symbol"/>
        <family val="1"/>
        <charset val="2"/>
      </rPr>
      <t>¹</t>
    </r>
    <r>
      <rPr>
        <sz val="10"/>
        <color theme="1"/>
        <rFont val="Calibri"/>
        <family val="2"/>
        <charset val="186"/>
      </rPr>
      <t>N</t>
    </r>
    <r>
      <rPr>
        <vertAlign val="superscript"/>
        <sz val="10"/>
        <color theme="1"/>
        <rFont val="Calibri"/>
        <family val="2"/>
        <charset val="186"/>
      </rPr>
      <t>-</t>
    </r>
  </si>
  <si>
    <t>Kalendriefekt väärtpaberiturul</t>
  </si>
  <si>
    <t>Õpikust näide 7.1</t>
  </si>
  <si>
    <t>Õpikust näited 7.5 ja 7.6</t>
  </si>
  <si>
    <t>Õpikust näide 7.7</t>
  </si>
  <si>
    <r>
      <t xml:space="preserve">m </t>
    </r>
    <r>
      <rPr>
        <sz val="10"/>
        <rFont val="Calibri"/>
        <family val="2"/>
        <charset val="186"/>
      </rPr>
      <t>≤</t>
    </r>
  </si>
  <si>
    <t>Õpikust näide 7.11</t>
  </si>
  <si>
    <t>D ≥</t>
  </si>
  <si>
    <t>D &lt;</t>
  </si>
  <si>
    <t>Õpikust näide 7.12</t>
  </si>
  <si>
    <t>Õpikust näide 7.14</t>
  </si>
  <si>
    <t>Mehed</t>
  </si>
  <si>
    <t>Naised</t>
  </si>
  <si>
    <t>Rahaline netosissetulek palgatööst aastas, eurot</t>
  </si>
  <si>
    <t>Tegevusala: finantsvahendus; kinnisvara, rentimine ja äritegevus</t>
  </si>
  <si>
    <t>Keskastme spetsialistid ja tehnikud, ametnikud</t>
  </si>
  <si>
    <t>Meeste ja naiste sissetulek</t>
  </si>
  <si>
    <t>Kuuvahetus</t>
  </si>
  <si>
    <t>Xeroxi aktsia tulumäära allumine normaaljaotusele</t>
  </si>
  <si>
    <t>Xeroxi aktsia tulumäär</t>
  </si>
  <si>
    <t>Tööga rahulolu uuring</t>
  </si>
  <si>
    <t>Akude võrdlemine</t>
  </si>
  <si>
    <t>Näide 7.26</t>
  </si>
  <si>
    <t>Duracelli patareide pikkuse testimine</t>
  </si>
  <si>
    <t>Maisihelveste paki kaal</t>
  </si>
  <si>
    <t>Auto bensiinikulu testimine</t>
  </si>
  <si>
    <t>Õpikust tabel 7.8</t>
  </si>
  <si>
    <t>Õpikust tabelid 7.9, 7.10, 7.11</t>
  </si>
  <si>
    <t>Tabel 7.9</t>
  </si>
  <si>
    <t>Tabel 7.10</t>
  </si>
  <si>
    <t>Tabel 7.11</t>
  </si>
  <si>
    <t>k</t>
  </si>
  <si>
    <t>Poissoni jaotuse parameetrite arv</t>
  </si>
  <si>
    <t>1 valimi keskmine</t>
  </si>
  <si>
    <t>2 valimi keskmine</t>
  </si>
  <si>
    <t>valimi keskmine</t>
  </si>
  <si>
    <t>ühepoolne hüpotees, vasakpoolne</t>
  </si>
  <si>
    <t>parempoolne kriitiline väärtus</t>
  </si>
  <si>
    <t>Valimi keskmine</t>
  </si>
  <si>
    <t>Valimi dispersioon</t>
  </si>
  <si>
    <t>Valimi maht</t>
  </si>
  <si>
    <t>erinevuste keskmine</t>
  </si>
  <si>
    <t>vasakpoolne kriitiline väärtus</t>
  </si>
  <si>
    <r>
      <t>n</t>
    </r>
    <r>
      <rPr>
        <i/>
        <vertAlign val="superscript"/>
        <sz val="10"/>
        <rFont val="Calibri"/>
        <family val="2"/>
        <charset val="186"/>
        <scheme val="minor"/>
      </rPr>
      <t>+</t>
    </r>
  </si>
  <si>
    <r>
      <t>n</t>
    </r>
    <r>
      <rPr>
        <i/>
        <vertAlign val="subscript"/>
        <sz val="10"/>
        <rFont val="Calibri"/>
        <family val="2"/>
        <charset val="186"/>
        <scheme val="minor"/>
      </rPr>
      <t>krv</t>
    </r>
  </si>
  <si>
    <r>
      <t>n</t>
    </r>
    <r>
      <rPr>
        <i/>
        <vertAlign val="subscript"/>
        <sz val="10"/>
        <rFont val="Calibri"/>
        <family val="2"/>
        <charset val="186"/>
        <scheme val="minor"/>
      </rPr>
      <t>krp</t>
    </r>
  </si>
  <si>
    <t>Õpikust näide 7.19</t>
  </si>
  <si>
    <t>Õpikust näide 7.21</t>
  </si>
  <si>
    <t>Õpikust näide 7.23</t>
  </si>
  <si>
    <t>Õpikust näited 7.25 ja 7.27</t>
  </si>
  <si>
    <t>Teststatistiku leidmine ja võrdlus kriitilisega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</si>
</sst>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00"/>
    <numFmt numFmtId="165" formatCode="0.0000"/>
    <numFmt numFmtId="166" formatCode="_(* #,##0.00_);_(* \(#,##0.00\);_(* &quot;-&quot;??_);_(@_)"/>
    <numFmt numFmtId="167" formatCode="_-* #,##0.00\ _k_r_-;\-* #,##0.00\ _k_r_-;_-* &quot;-&quot;??\ _k_r_-;_-@_-"/>
    <numFmt numFmtId="168" formatCode="0.0"/>
    <numFmt numFmtId="169" formatCode="0.00000"/>
    <numFmt numFmtId="170" formatCode="d\.mm\.yyyy;@"/>
    <numFmt numFmtId="171" formatCode="_(* #,##0_);_(* \(#,##0\);_(* &quot;-&quot;??_);_(@_)"/>
  </numFmts>
  <fonts count="31" x14ac:knownFonts="1">
    <font>
      <sz val="10"/>
      <color theme="1"/>
      <name val="Calibri"/>
      <family val="2"/>
      <charset val="186"/>
    </font>
    <font>
      <b/>
      <sz val="10"/>
      <color theme="1"/>
      <name val="Calibri"/>
      <family val="2"/>
      <charset val="186"/>
    </font>
    <font>
      <i/>
      <sz val="10"/>
      <color theme="1"/>
      <name val="Calibri"/>
      <family val="2"/>
      <charset val="186"/>
    </font>
    <font>
      <sz val="10"/>
      <name val="Arial"/>
      <family val="2"/>
      <charset val="186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sz val="10"/>
      <name val="Arial Baltic"/>
      <charset val="186"/>
    </font>
    <font>
      <sz val="8"/>
      <color indexed="81"/>
      <name val="Tahoma"/>
      <family val="2"/>
      <charset val="186"/>
    </font>
    <font>
      <b/>
      <sz val="8"/>
      <color indexed="81"/>
      <name val="Tahoma"/>
      <family val="2"/>
      <charset val="186"/>
    </font>
    <font>
      <vertAlign val="subscript"/>
      <sz val="10"/>
      <color theme="1"/>
      <name val="Calibri"/>
      <family val="2"/>
      <charset val="186"/>
    </font>
    <font>
      <i/>
      <vertAlign val="subscript"/>
      <sz val="10"/>
      <color theme="1"/>
      <name val="Calibri"/>
      <family val="2"/>
      <charset val="186"/>
    </font>
    <font>
      <sz val="10"/>
      <name val="Symbol"/>
      <family val="1"/>
      <charset val="2"/>
    </font>
    <font>
      <i/>
      <sz val="10"/>
      <name val="Arial"/>
      <family val="2"/>
      <charset val="186"/>
    </font>
    <font>
      <i/>
      <vertAlign val="subscript"/>
      <sz val="14"/>
      <name val="Arial"/>
      <family val="2"/>
      <charset val="186"/>
    </font>
    <font>
      <sz val="10"/>
      <name val="Calibri"/>
      <family val="2"/>
      <charset val="186"/>
    </font>
    <font>
      <vertAlign val="subscript"/>
      <sz val="10"/>
      <name val="Symbol"/>
      <family val="1"/>
      <charset val="2"/>
    </font>
    <font>
      <vertAlign val="superscript"/>
      <sz val="10"/>
      <name val="Symbol"/>
      <family val="1"/>
      <charset val="2"/>
    </font>
    <font>
      <b/>
      <sz val="12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i/>
      <sz val="10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i/>
      <vertAlign val="superscript"/>
      <sz val="10"/>
      <name val="Calibri"/>
      <family val="2"/>
      <charset val="186"/>
      <scheme val="minor"/>
    </font>
    <font>
      <i/>
      <vertAlign val="subscript"/>
      <sz val="10"/>
      <name val="Calibri"/>
      <family val="2"/>
      <charset val="186"/>
      <scheme val="minor"/>
    </font>
    <font>
      <vertAlign val="superscript"/>
      <sz val="10"/>
      <color theme="1"/>
      <name val="Calibri"/>
      <family val="2"/>
      <charset val="186"/>
    </font>
    <font>
      <i/>
      <vertAlign val="superscript"/>
      <sz val="10"/>
      <color theme="1"/>
      <name val="Calibri"/>
      <family val="2"/>
      <charset val="186"/>
    </font>
    <font>
      <sz val="10"/>
      <color theme="1"/>
      <name val="Symbol"/>
      <family val="1"/>
      <charset val="2"/>
    </font>
    <font>
      <sz val="10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i/>
      <sz val="10"/>
      <color theme="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double">
        <color indexed="64"/>
      </bottom>
      <diagonal/>
    </border>
  </borders>
  <cellStyleXfs count="14">
    <xf numFmtId="0" fontId="0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4" fillId="0" borderId="3" applyNumberFormat="0" applyAlignment="0" applyProtection="0">
      <alignment horizontal="left" vertical="center"/>
    </xf>
    <xf numFmtId="0" fontId="4" fillId="0" borderId="4">
      <alignment horizontal="left" vertical="center"/>
    </xf>
    <xf numFmtId="0" fontId="5" fillId="0" borderId="0"/>
    <xf numFmtId="0" fontId="3" fillId="0" borderId="0"/>
    <xf numFmtId="0" fontId="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/>
    <xf numFmtId="167" fontId="6" fillId="0" borderId="0" applyFont="0" applyFill="0" applyBorder="0" applyAlignment="0" applyProtection="0"/>
  </cellStyleXfs>
  <cellXfs count="123">
    <xf numFmtId="0" fontId="0" fillId="0" borderId="0" xfId="0"/>
    <xf numFmtId="14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0" fontId="0" fillId="0" borderId="1" xfId="0" applyFill="1" applyBorder="1" applyAlignment="1"/>
    <xf numFmtId="165" fontId="0" fillId="0" borderId="0" xfId="0" applyNumberFormat="1" applyFill="1" applyBorder="1" applyAlignment="1"/>
    <xf numFmtId="0" fontId="0" fillId="0" borderId="0" xfId="0" applyFill="1" applyBorder="1" applyAlignment="1"/>
    <xf numFmtId="0" fontId="2" fillId="0" borderId="2" xfId="0" applyFont="1" applyFill="1" applyBorder="1" applyAlignment="1">
      <alignment horizontal="centerContinuous"/>
    </xf>
    <xf numFmtId="0" fontId="0" fillId="2" borderId="0" xfId="0" applyFill="1"/>
    <xf numFmtId="0" fontId="0" fillId="0" borderId="5" xfId="0" applyBorder="1"/>
    <xf numFmtId="164" fontId="0" fillId="0" borderId="5" xfId="0" applyNumberFormat="1" applyBorder="1"/>
    <xf numFmtId="2" fontId="0" fillId="0" borderId="5" xfId="0" applyNumberFormat="1" applyBorder="1"/>
    <xf numFmtId="164" fontId="0" fillId="3" borderId="7" xfId="0" applyNumberFormat="1" applyFill="1" applyBorder="1"/>
    <xf numFmtId="0" fontId="0" fillId="0" borderId="6" xfId="0" applyBorder="1"/>
    <xf numFmtId="164" fontId="0" fillId="0" borderId="6" xfId="0" applyNumberFormat="1" applyBorder="1"/>
    <xf numFmtId="2" fontId="0" fillId="0" borderId="6" xfId="0" applyNumberFormat="1" applyBorder="1"/>
    <xf numFmtId="0" fontId="0" fillId="2" borderId="5" xfId="0" applyFill="1" applyBorder="1" applyAlignment="1">
      <alignment horizontal="center"/>
    </xf>
    <xf numFmtId="0" fontId="0" fillId="2" borderId="5" xfId="0" applyFill="1" applyBorder="1"/>
    <xf numFmtId="0" fontId="1" fillId="2" borderId="0" xfId="0" applyFont="1" applyFill="1"/>
    <xf numFmtId="165" fontId="0" fillId="4" borderId="0" xfId="0" applyNumberFormat="1" applyFill="1" applyBorder="1" applyAlignment="1"/>
    <xf numFmtId="2" fontId="0" fillId="3" borderId="0" xfId="0" applyNumberFormat="1" applyFill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/>
    <xf numFmtId="164" fontId="0" fillId="0" borderId="0" xfId="0" applyNumberFormat="1"/>
    <xf numFmtId="2" fontId="0" fillId="0" borderId="0" xfId="0" applyNumberFormat="1"/>
    <xf numFmtId="0" fontId="0" fillId="2" borderId="0" xfId="0" applyFill="1" applyAlignment="1">
      <alignment horizontal="center" wrapText="1"/>
    </xf>
    <xf numFmtId="0" fontId="3" fillId="0" borderId="0" xfId="6"/>
    <xf numFmtId="0" fontId="11" fillId="0" borderId="0" xfId="6" applyFont="1" applyAlignment="1">
      <alignment horizontal="center"/>
    </xf>
    <xf numFmtId="0" fontId="12" fillId="0" borderId="0" xfId="6" applyFont="1" applyAlignment="1">
      <alignment horizontal="center"/>
    </xf>
    <xf numFmtId="0" fontId="1" fillId="0" borderId="0" xfId="0" applyFont="1"/>
    <xf numFmtId="9" fontId="0" fillId="0" borderId="0" xfId="0" applyNumberFormat="1"/>
    <xf numFmtId="168" fontId="0" fillId="0" borderId="0" xfId="0" applyNumberFormat="1"/>
    <xf numFmtId="0" fontId="0" fillId="2" borderId="0" xfId="0" applyFill="1" applyAlignment="1">
      <alignment horizontal="center"/>
    </xf>
    <xf numFmtId="0" fontId="1" fillId="0" borderId="0" xfId="0" applyFont="1" applyAlignment="1">
      <alignment horizontal="right"/>
    </xf>
    <xf numFmtId="0" fontId="2" fillId="0" borderId="2" xfId="0" applyFont="1" applyFill="1" applyBorder="1" applyAlignment="1">
      <alignment horizontal="center"/>
    </xf>
    <xf numFmtId="164" fontId="0" fillId="0" borderId="0" xfId="0" applyNumberFormat="1" applyFill="1" applyBorder="1" applyAlignment="1"/>
    <xf numFmtId="2" fontId="0" fillId="0" borderId="0" xfId="0" applyNumberFormat="1" applyFill="1" applyBorder="1" applyAlignment="1"/>
    <xf numFmtId="164" fontId="0" fillId="0" borderId="1" xfId="0" applyNumberFormat="1" applyFill="1" applyBorder="1" applyAlignment="1"/>
    <xf numFmtId="2" fontId="0" fillId="0" borderId="1" xfId="0" applyNumberFormat="1" applyFill="1" applyBorder="1" applyAlignment="1"/>
    <xf numFmtId="170" fontId="0" fillId="0" borderId="0" xfId="0" applyNumberFormat="1"/>
    <xf numFmtId="0" fontId="0" fillId="2" borderId="0" xfId="0" applyFont="1" applyFill="1"/>
    <xf numFmtId="0" fontId="0" fillId="2" borderId="0" xfId="0" applyFont="1" applyFill="1" applyAlignment="1">
      <alignment horizontal="center" wrapText="1"/>
    </xf>
    <xf numFmtId="0" fontId="0" fillId="2" borderId="0" xfId="0" applyFont="1" applyFill="1" applyAlignment="1">
      <alignment horizontal="center"/>
    </xf>
    <xf numFmtId="0" fontId="0" fillId="0" borderId="0" xfId="0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169" fontId="0" fillId="0" borderId="0" xfId="0" applyNumberFormat="1" applyFill="1" applyBorder="1" applyAlignment="1"/>
    <xf numFmtId="0" fontId="2" fillId="0" borderId="2" xfId="0" applyFont="1" applyFill="1" applyBorder="1" applyAlignment="1">
      <alignment horizontal="center" wrapText="1"/>
    </xf>
    <xf numFmtId="0" fontId="0" fillId="3" borderId="0" xfId="0" applyFill="1" applyBorder="1" applyAlignment="1">
      <alignment horizontal="right"/>
    </xf>
    <xf numFmtId="2" fontId="0" fillId="3" borderId="0" xfId="0" applyNumberFormat="1" applyFill="1" applyBorder="1" applyAlignment="1"/>
    <xf numFmtId="0" fontId="0" fillId="3" borderId="0" xfId="0" applyFill="1" applyBorder="1" applyAlignment="1"/>
    <xf numFmtId="164" fontId="0" fillId="3" borderId="0" xfId="0" applyNumberFormat="1" applyFill="1" applyBorder="1" applyAlignment="1"/>
    <xf numFmtId="0" fontId="0" fillId="0" borderId="0" xfId="0" applyFill="1" applyAlignment="1">
      <alignment horizontal="center"/>
    </xf>
    <xf numFmtId="0" fontId="0" fillId="0" borderId="0" xfId="0" applyFont="1" applyFill="1" applyAlignment="1">
      <alignment horizontal="center" wrapText="1"/>
    </xf>
    <xf numFmtId="0" fontId="17" fillId="0" borderId="0" xfId="6" applyFont="1" applyAlignment="1">
      <alignment horizontal="center"/>
    </xf>
    <xf numFmtId="0" fontId="17" fillId="0" borderId="0" xfId="6" applyFont="1"/>
    <xf numFmtId="0" fontId="18" fillId="0" borderId="0" xfId="11" applyFont="1"/>
    <xf numFmtId="0" fontId="19" fillId="0" borderId="0" xfId="11" applyFont="1"/>
    <xf numFmtId="0" fontId="18" fillId="0" borderId="0" xfId="11" applyFont="1" applyAlignment="1">
      <alignment horizontal="right"/>
    </xf>
    <xf numFmtId="0" fontId="18" fillId="0" borderId="5" xfId="11" applyFont="1" applyBorder="1"/>
    <xf numFmtId="0" fontId="18" fillId="0" borderId="5" xfId="11" applyFont="1" applyBorder="1" applyAlignment="1">
      <alignment horizontal="center"/>
    </xf>
    <xf numFmtId="0" fontId="20" fillId="0" borderId="0" xfId="11" applyFont="1" applyAlignment="1">
      <alignment horizontal="center"/>
    </xf>
    <xf numFmtId="9" fontId="18" fillId="0" borderId="0" xfId="11" applyNumberFormat="1" applyFont="1"/>
    <xf numFmtId="0" fontId="21" fillId="0" borderId="0" xfId="11" applyFont="1"/>
    <xf numFmtId="0" fontId="18" fillId="2" borderId="5" xfId="11" applyFont="1" applyFill="1" applyBorder="1" applyAlignment="1">
      <alignment horizontal="center"/>
    </xf>
    <xf numFmtId="0" fontId="14" fillId="0" borderId="0" xfId="11" applyFont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0" fillId="2" borderId="0" xfId="0" applyFill="1" applyAlignment="1">
      <alignment wrapText="1"/>
    </xf>
    <xf numFmtId="0" fontId="0" fillId="4" borderId="0" xfId="0" applyFill="1"/>
    <xf numFmtId="1" fontId="0" fillId="4" borderId="0" xfId="0" applyNumberFormat="1" applyFill="1"/>
    <xf numFmtId="0" fontId="0" fillId="5" borderId="0" xfId="0" applyFill="1"/>
    <xf numFmtId="164" fontId="0" fillId="3" borderId="0" xfId="0" applyNumberFormat="1" applyFill="1"/>
    <xf numFmtId="0" fontId="0" fillId="4" borderId="7" xfId="0" applyFill="1" applyBorder="1"/>
    <xf numFmtId="1" fontId="0" fillId="4" borderId="7" xfId="0" applyNumberFormat="1" applyFill="1" applyBorder="1"/>
    <xf numFmtId="0" fontId="0" fillId="2" borderId="8" xfId="0" applyFill="1" applyBorder="1"/>
    <xf numFmtId="0" fontId="0" fillId="0" borderId="8" xfId="0" applyBorder="1"/>
    <xf numFmtId="0" fontId="0" fillId="2" borderId="9" xfId="0" applyFill="1" applyBorder="1"/>
    <xf numFmtId="0" fontId="0" fillId="0" borderId="9" xfId="0" applyBorder="1"/>
    <xf numFmtId="0" fontId="0" fillId="6" borderId="0" xfId="0" applyFill="1"/>
    <xf numFmtId="0" fontId="0" fillId="6" borderId="9" xfId="0" applyFill="1" applyBorder="1"/>
    <xf numFmtId="168" fontId="0" fillId="6" borderId="8" xfId="0" applyNumberFormat="1" applyFill="1" applyBorder="1"/>
    <xf numFmtId="168" fontId="0" fillId="6" borderId="10" xfId="0" applyNumberFormat="1" applyFill="1" applyBorder="1"/>
    <xf numFmtId="0" fontId="0" fillId="7" borderId="0" xfId="0" applyFill="1"/>
    <xf numFmtId="0" fontId="0" fillId="7" borderId="9" xfId="0" applyFill="1" applyBorder="1"/>
    <xf numFmtId="0" fontId="0" fillId="7" borderId="8" xfId="0" applyFill="1" applyBorder="1"/>
    <xf numFmtId="0" fontId="0" fillId="7" borderId="10" xfId="0" applyFill="1" applyBorder="1"/>
    <xf numFmtId="1" fontId="0" fillId="0" borderId="0" xfId="0" applyNumberFormat="1"/>
    <xf numFmtId="171" fontId="0" fillId="0" borderId="0" xfId="0" applyNumberFormat="1" applyAlignment="1">
      <alignment horizontal="center"/>
    </xf>
    <xf numFmtId="0" fontId="27" fillId="2" borderId="0" xfId="0" applyFont="1" applyFill="1" applyAlignment="1">
      <alignment horizontal="center"/>
    </xf>
    <xf numFmtId="0" fontId="27" fillId="0" borderId="0" xfId="0" applyFont="1"/>
    <xf numFmtId="0" fontId="27" fillId="0" borderId="0" xfId="0" pivotButton="1" applyFont="1"/>
    <xf numFmtId="0" fontId="27" fillId="0" borderId="0" xfId="0" applyFont="1" applyAlignment="1">
      <alignment horizontal="left"/>
    </xf>
    <xf numFmtId="0" fontId="27" fillId="0" borderId="0" xfId="0" applyNumberFormat="1" applyFont="1"/>
    <xf numFmtId="164" fontId="27" fillId="0" borderId="0" xfId="0" applyNumberFormat="1" applyFont="1"/>
    <xf numFmtId="0" fontId="27" fillId="2" borderId="0" xfId="0" applyFont="1" applyFill="1"/>
    <xf numFmtId="0" fontId="27" fillId="4" borderId="0" xfId="0" applyFont="1" applyFill="1"/>
    <xf numFmtId="2" fontId="27" fillId="0" borderId="0" xfId="0" applyNumberFormat="1" applyFont="1"/>
    <xf numFmtId="1" fontId="27" fillId="4" borderId="0" xfId="0" applyNumberFormat="1" applyFont="1" applyFill="1"/>
    <xf numFmtId="0" fontId="18" fillId="0" borderId="0" xfId="0" applyFont="1" applyBorder="1" applyAlignment="1">
      <alignment horizontal="justify" vertical="top" wrapText="1"/>
    </xf>
    <xf numFmtId="0" fontId="27" fillId="0" borderId="0" xfId="0" applyFont="1" applyAlignment="1">
      <alignment horizontal="center"/>
    </xf>
    <xf numFmtId="0" fontId="28" fillId="0" borderId="0" xfId="0" applyFont="1"/>
    <xf numFmtId="0" fontId="2" fillId="0" borderId="0" xfId="0" applyFont="1"/>
    <xf numFmtId="0" fontId="27" fillId="0" borderId="0" xfId="0" applyFont="1" applyAlignment="1">
      <alignment horizontal="right"/>
    </xf>
    <xf numFmtId="0" fontId="28" fillId="0" borderId="0" xfId="0" applyFont="1" applyAlignment="1">
      <alignment horizontal="right"/>
    </xf>
    <xf numFmtId="0" fontId="18" fillId="0" borderId="0" xfId="6" applyFont="1" applyAlignment="1">
      <alignment horizontal="center"/>
    </xf>
    <xf numFmtId="0" fontId="27" fillId="2" borderId="0" xfId="0" applyFont="1" applyFill="1" applyAlignment="1">
      <alignment horizontal="center" wrapText="1"/>
    </xf>
    <xf numFmtId="2" fontId="18" fillId="0" borderId="0" xfId="10" applyNumberFormat="1" applyFont="1"/>
    <xf numFmtId="0" fontId="18" fillId="0" borderId="0" xfId="10" applyFont="1"/>
    <xf numFmtId="0" fontId="20" fillId="0" borderId="0" xfId="10" applyFont="1" applyAlignment="1">
      <alignment horizontal="center"/>
    </xf>
    <xf numFmtId="0" fontId="20" fillId="0" borderId="0" xfId="6" applyFont="1" applyAlignment="1">
      <alignment horizontal="center"/>
    </xf>
    <xf numFmtId="0" fontId="18" fillId="0" borderId="0" xfId="10" applyFont="1" applyAlignment="1">
      <alignment horizontal="center"/>
    </xf>
    <xf numFmtId="0" fontId="29" fillId="0" borderId="0" xfId="0" applyFont="1" applyAlignment="1">
      <alignment horizontal="center"/>
    </xf>
    <xf numFmtId="0" fontId="29" fillId="0" borderId="0" xfId="0" applyFont="1"/>
    <xf numFmtId="0" fontId="30" fillId="0" borderId="0" xfId="6" applyFont="1"/>
    <xf numFmtId="0" fontId="0" fillId="2" borderId="0" xfId="0" applyFill="1" applyAlignment="1">
      <alignment horizontal="center"/>
    </xf>
    <xf numFmtId="1" fontId="0" fillId="0" borderId="0" xfId="0" applyNumberFormat="1" applyFill="1" applyBorder="1" applyAlignment="1"/>
    <xf numFmtId="0" fontId="0" fillId="4" borderId="1" xfId="0" applyFill="1" applyBorder="1" applyAlignment="1"/>
    <xf numFmtId="168" fontId="0" fillId="0" borderId="0" xfId="0" applyNumberFormat="1" applyFill="1" applyBorder="1" applyAlignment="1"/>
    <xf numFmtId="168" fontId="0" fillId="0" borderId="1" xfId="0" applyNumberFormat="1" applyFill="1" applyBorder="1" applyAlignment="1"/>
    <xf numFmtId="0" fontId="0" fillId="2" borderId="0" xfId="0" applyFill="1" applyAlignment="1">
      <alignment horizontal="center"/>
    </xf>
    <xf numFmtId="0" fontId="27" fillId="2" borderId="0" xfId="0" applyFont="1" applyFill="1" applyAlignment="1">
      <alignment horizontal="center"/>
    </xf>
  </cellXfs>
  <cellStyles count="14">
    <cellStyle name="Comma 2" xfId="1"/>
    <cellStyle name="Comma 2 2" xfId="2"/>
    <cellStyle name="Comma 3" xfId="13"/>
    <cellStyle name="Header1" xfId="3"/>
    <cellStyle name="Header2" xfId="4"/>
    <cellStyle name="Normal" xfId="0" builtinId="0"/>
    <cellStyle name="Normal 2" xfId="5"/>
    <cellStyle name="Normal 2 2" xfId="6"/>
    <cellStyle name="Normal 3" xfId="7"/>
    <cellStyle name="Normal 4" xfId="12"/>
    <cellStyle name="Normal_hypoteesid_loeng" xfId="10"/>
    <cellStyle name="Normal_mitteparameetrilised" xfId="11"/>
    <cellStyle name="Percent 2" xfId="8"/>
    <cellStyle name="Percent 3" xfId="9"/>
  </cellStyles>
  <dxfs count="1">
    <dxf>
      <font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9.emf"/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_rels/vmlDrawing6.vml.rels><?xml version="1.0" encoding="UTF-8" standalone="yes"?>
<Relationships xmlns="http://schemas.openxmlformats.org/package/2006/relationships"><Relationship Id="rId3" Type="http://schemas.openxmlformats.org/officeDocument/2006/relationships/image" Target="../media/image8.emf"/><Relationship Id="rId2" Type="http://schemas.openxmlformats.org/officeDocument/2006/relationships/image" Target="../media/image7.emf"/><Relationship Id="rId1" Type="http://schemas.openxmlformats.org/officeDocument/2006/relationships/image" Target="../media/image9.emf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10.emf"/><Relationship Id="rId2" Type="http://schemas.openxmlformats.org/officeDocument/2006/relationships/image" Target="../media/image9.emf"/><Relationship Id="rId1" Type="http://schemas.openxmlformats.org/officeDocument/2006/relationships/image" Target="../media/image8.emf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12.emf"/><Relationship Id="rId1" Type="http://schemas.openxmlformats.org/officeDocument/2006/relationships/image" Target="../media/image1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358140</xdr:colOff>
          <xdr:row>9</xdr:row>
          <xdr:rowOff>144780</xdr:rowOff>
        </xdr:from>
        <xdr:to>
          <xdr:col>8</xdr:col>
          <xdr:colOff>434340</xdr:colOff>
          <xdr:row>12</xdr:row>
          <xdr:rowOff>152400</xdr:rowOff>
        </xdr:to>
        <xdr:sp macro="" textlink="">
          <xdr:nvSpPr>
            <xdr:cNvPr id="22529" name="Picture 4" hidden="1">
              <a:extLst>
                <a:ext uri="{63B3BB69-23CF-44E3-9099-C40C66FF867C}">
                  <a14:compatExt spid="_x0000_s225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342900</xdr:colOff>
          <xdr:row>12</xdr:row>
          <xdr:rowOff>167640</xdr:rowOff>
        </xdr:from>
        <xdr:to>
          <xdr:col>8</xdr:col>
          <xdr:colOff>426720</xdr:colOff>
          <xdr:row>15</xdr:row>
          <xdr:rowOff>83820</xdr:rowOff>
        </xdr:to>
        <xdr:sp macro="" textlink="">
          <xdr:nvSpPr>
            <xdr:cNvPr id="22530" name="Object 2" hidden="1">
              <a:extLst>
                <a:ext uri="{63B3BB69-23CF-44E3-9099-C40C66FF867C}">
                  <a14:compatExt spid="_x0000_s225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4</xdr:col>
      <xdr:colOff>45720</xdr:colOff>
      <xdr:row>26</xdr:row>
      <xdr:rowOff>7620</xdr:rowOff>
    </xdr:from>
    <xdr:to>
      <xdr:col>10</xdr:col>
      <xdr:colOff>342900</xdr:colOff>
      <xdr:row>31</xdr:row>
      <xdr:rowOff>106680</xdr:rowOff>
    </xdr:to>
    <xdr:sp macro="" textlink="">
      <xdr:nvSpPr>
        <xdr:cNvPr id="2" name="TextBox 1"/>
        <xdr:cNvSpPr txBox="1"/>
      </xdr:nvSpPr>
      <xdr:spPr>
        <a:xfrm>
          <a:off x="2697480" y="4724400"/>
          <a:ext cx="3954780" cy="97536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Kuna teststatistik ei lange kriitilisse piirkonda, pole alust nullhüpoteesi tagasi lükata. Valimvaatluse tulemus on kooskõlas etteantud väärtusega 44 mm ja tootmisliin on korrektselt seadistatud.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182880</xdr:colOff>
      <xdr:row>15</xdr:row>
      <xdr:rowOff>45720</xdr:rowOff>
    </xdr:from>
    <xdr:to>
      <xdr:col>9</xdr:col>
      <xdr:colOff>409575</xdr:colOff>
      <xdr:row>19</xdr:row>
      <xdr:rowOff>68580</xdr:rowOff>
    </xdr:to>
    <xdr:sp macro="" textlink="">
      <xdr:nvSpPr>
        <xdr:cNvPr id="3" name="Text 10"/>
        <xdr:cNvSpPr txBox="1">
          <a:spLocks noChangeArrowheads="1"/>
        </xdr:cNvSpPr>
      </xdr:nvSpPr>
      <xdr:spPr bwMode="auto">
        <a:xfrm>
          <a:off x="2918460" y="2164080"/>
          <a:ext cx="3274695" cy="731520"/>
        </a:xfrm>
        <a:prstGeom prst="rect">
          <a:avLst/>
        </a:prstGeom>
        <a:ln>
          <a:headEnd/>
          <a:tailEnd/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Oodatavate sageduste saamiseks korrutatakse nende ostjate arv, kellele kaup meeldis, meeste ja naiste osakaaluga antud valimis ja nii saadakse arvud reale "meeldib".</a:t>
          </a:r>
        </a:p>
        <a:p>
          <a:pPr algn="l" rtl="0">
            <a:defRPr sz="1000"/>
          </a:pP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Sama tehakse real "neutraalne" ja real "ei meeldi".</a:t>
          </a:r>
          <a:endParaRPr lang="et-EE">
            <a:latin typeface="+mn-lt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83820</xdr:colOff>
          <xdr:row>30</xdr:row>
          <xdr:rowOff>45720</xdr:rowOff>
        </xdr:from>
        <xdr:to>
          <xdr:col>5</xdr:col>
          <xdr:colOff>579120</xdr:colOff>
          <xdr:row>32</xdr:row>
          <xdr:rowOff>167640</xdr:rowOff>
        </xdr:to>
        <xdr:sp macro="" textlink="">
          <xdr:nvSpPr>
            <xdr:cNvPr id="19458" name="Object 2" hidden="1">
              <a:extLst>
                <a:ext uri="{63B3BB69-23CF-44E3-9099-C40C66FF867C}">
                  <a14:compatExt spid="_x0000_s194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24</xdr:row>
          <xdr:rowOff>45720</xdr:rowOff>
        </xdr:from>
        <xdr:to>
          <xdr:col>4</xdr:col>
          <xdr:colOff>152400</xdr:colOff>
          <xdr:row>24</xdr:row>
          <xdr:rowOff>518160</xdr:rowOff>
        </xdr:to>
        <xdr:sp macro="" textlink="">
          <xdr:nvSpPr>
            <xdr:cNvPr id="19459" name="Object 3" hidden="1">
              <a:extLst>
                <a:ext uri="{63B3BB69-23CF-44E3-9099-C40C66FF867C}">
                  <a14:compatExt spid="_x0000_s19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83820</xdr:colOff>
          <xdr:row>36</xdr:row>
          <xdr:rowOff>30480</xdr:rowOff>
        </xdr:from>
        <xdr:to>
          <xdr:col>6</xdr:col>
          <xdr:colOff>388620</xdr:colOff>
          <xdr:row>38</xdr:row>
          <xdr:rowOff>0</xdr:rowOff>
        </xdr:to>
        <xdr:sp macro="" textlink="">
          <xdr:nvSpPr>
            <xdr:cNvPr id="19460" name="Picture 3" hidden="1">
              <a:extLst>
                <a:ext uri="{63B3BB69-23CF-44E3-9099-C40C66FF867C}">
                  <a14:compatExt spid="_x0000_s194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9</xdr:col>
      <xdr:colOff>563880</xdr:colOff>
      <xdr:row>7</xdr:row>
      <xdr:rowOff>144781</xdr:rowOff>
    </xdr:from>
    <xdr:to>
      <xdr:col>16</xdr:col>
      <xdr:colOff>422910</xdr:colOff>
      <xdr:row>13</xdr:row>
      <xdr:rowOff>129541</xdr:rowOff>
    </xdr:to>
    <xdr:sp macro="" textlink="">
      <xdr:nvSpPr>
        <xdr:cNvPr id="8" name="AutoShape 8"/>
        <xdr:cNvSpPr>
          <a:spLocks/>
        </xdr:cNvSpPr>
      </xdr:nvSpPr>
      <xdr:spPr bwMode="auto">
        <a:xfrm>
          <a:off x="6690360" y="1371601"/>
          <a:ext cx="4126230" cy="1226820"/>
        </a:xfrm>
        <a:prstGeom prst="borderCallout1">
          <a:avLst>
            <a:gd name="adj1" fmla="val 9162"/>
            <a:gd name="adj2" fmla="val -1894"/>
            <a:gd name="adj3" fmla="val -9992"/>
            <a:gd name="adj4" fmla="val -28340"/>
          </a:avLst>
        </a:prstGeom>
        <a:ln>
          <a:headEnd/>
          <a:tailEnd/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Kasutame funktsiooni </a:t>
          </a:r>
          <a:r>
            <a:rPr lang="et-EE" sz="1000" b="1" i="0" u="none" strike="noStrike" baseline="0">
              <a:solidFill>
                <a:srgbClr val="000000"/>
              </a:solidFill>
              <a:latin typeface="+mn-lt"/>
              <a:cs typeface="Arial"/>
            </a:rPr>
            <a:t>CHISQ.TEST</a:t>
          </a:r>
          <a:endParaRPr lang="et-EE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t-EE" sz="1000" b="1" i="0" u="none" strike="noStrike" baseline="0">
              <a:solidFill>
                <a:srgbClr val="000000"/>
              </a:solidFill>
              <a:latin typeface="+mn-lt"/>
              <a:cs typeface="Arial"/>
            </a:rPr>
            <a:t>Actual range </a:t>
          </a: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       empiirilised sagedused</a:t>
          </a:r>
        </a:p>
        <a:p>
          <a:pPr algn="l" rtl="0">
            <a:defRPr sz="1000"/>
          </a:pPr>
          <a:r>
            <a:rPr lang="et-EE" sz="1000" b="1" i="0" u="none" strike="noStrike" baseline="0">
              <a:solidFill>
                <a:srgbClr val="000000"/>
              </a:solidFill>
              <a:latin typeface="+mn-lt"/>
              <a:cs typeface="Arial"/>
            </a:rPr>
            <a:t>Expected range </a:t>
          </a: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   oodatavad sagedused</a:t>
          </a:r>
        </a:p>
        <a:p>
          <a:pPr algn="l" rtl="0">
            <a:defRPr sz="1000"/>
          </a:pP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Funktsioon leiab olulisuse tõenäosuse p</a:t>
          </a:r>
        </a:p>
        <a:p>
          <a:pPr algn="l" rtl="0">
            <a:defRPr sz="1000"/>
          </a:pP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Kui </a:t>
          </a:r>
        </a:p>
        <a:p>
          <a:pPr algn="l" rtl="0">
            <a:defRPr sz="1000"/>
          </a:pP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p &gt; </a:t>
          </a:r>
          <a:r>
            <a:rPr lang="el-GR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α</a:t>
          </a: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          siis pole erinevused piisavad, vastu võetakse nullhüpotees</a:t>
          </a:r>
        </a:p>
        <a:p>
          <a:pPr algn="l" rtl="0">
            <a:defRPr sz="1000"/>
          </a:pP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p &lt; </a:t>
          </a:r>
          <a:r>
            <a:rPr lang="el-GR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α</a:t>
          </a: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           erinevused on suured, vastu võetakse sisukas hüpotees</a:t>
          </a:r>
          <a:endParaRPr lang="et-EE">
            <a:latin typeface="+mn-lt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</xdr:colOff>
      <xdr:row>23</xdr:row>
      <xdr:rowOff>99060</xdr:rowOff>
    </xdr:from>
    <xdr:to>
      <xdr:col>7</xdr:col>
      <xdr:colOff>533400</xdr:colOff>
      <xdr:row>26</xdr:row>
      <xdr:rowOff>160020</xdr:rowOff>
    </xdr:to>
    <xdr:sp macro="" textlink="">
      <xdr:nvSpPr>
        <xdr:cNvPr id="2" name="TextBox 1"/>
        <xdr:cNvSpPr txBox="1"/>
      </xdr:nvSpPr>
      <xdr:spPr>
        <a:xfrm>
          <a:off x="2148840" y="3779520"/>
          <a:ext cx="3215640" cy="58674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Kehtib nullhüpotees. Hinnang väitele A3 ei sõltu töötaja töökogemusest.</a:t>
          </a:r>
        </a:p>
      </xdr:txBody>
    </xdr:sp>
    <xdr:clientData/>
  </xdr:twoCellAnchor>
  <xdr:twoCellAnchor>
    <xdr:from>
      <xdr:col>8</xdr:col>
      <xdr:colOff>160020</xdr:colOff>
      <xdr:row>3</xdr:row>
      <xdr:rowOff>7620</xdr:rowOff>
    </xdr:from>
    <xdr:to>
      <xdr:col>10</xdr:col>
      <xdr:colOff>914400</xdr:colOff>
      <xdr:row>7</xdr:row>
      <xdr:rowOff>76200</xdr:rowOff>
    </xdr:to>
    <xdr:sp macro="" textlink="">
      <xdr:nvSpPr>
        <xdr:cNvPr id="3" name="TextBox 2"/>
        <xdr:cNvSpPr txBox="1"/>
      </xdr:nvSpPr>
      <xdr:spPr>
        <a:xfrm>
          <a:off x="5684520" y="533400"/>
          <a:ext cx="2537460" cy="76962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Empiiriliste sageduste risttabel on saadud programmi Excel vahendiga </a:t>
          </a:r>
          <a:r>
            <a:rPr lang="et-EE" sz="1100" i="1"/>
            <a:t>PivotTabel</a:t>
          </a:r>
          <a:r>
            <a:rPr lang="et-EE" sz="1100"/>
            <a:t>  (nupureal </a:t>
          </a:r>
          <a:r>
            <a:rPr lang="et-EE" sz="1100" i="1"/>
            <a:t>Insert</a:t>
          </a:r>
          <a:r>
            <a:rPr lang="et-EE" sz="1100"/>
            <a:t>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3</xdr:row>
      <xdr:rowOff>53340</xdr:rowOff>
    </xdr:from>
    <xdr:to>
      <xdr:col>9</xdr:col>
      <xdr:colOff>556260</xdr:colOff>
      <xdr:row>5</xdr:row>
      <xdr:rowOff>99060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4053840" y="53340"/>
          <a:ext cx="2895600" cy="396240"/>
        </a:xfrm>
        <a:prstGeom prst="rect">
          <a:avLst/>
        </a:prstGeom>
        <a:ln>
          <a:headEnd/>
          <a:tailEnd/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t-EE" sz="1000" b="1" i="0" u="none" strike="noStrike" baseline="0">
              <a:solidFill>
                <a:srgbClr val="000000"/>
              </a:solidFill>
              <a:latin typeface="+mn-lt"/>
              <a:cs typeface="Arial Baltic"/>
            </a:rPr>
            <a:t>Dispersioonanalüüsi</a:t>
          </a: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 Baltic"/>
            </a:rPr>
            <a:t> läbiviimiseks valida</a:t>
          </a:r>
          <a:r>
            <a:rPr lang="et-EE" sz="1000" b="0" i="1" u="none" strike="noStrike" baseline="0">
              <a:solidFill>
                <a:srgbClr val="000000"/>
              </a:solidFill>
              <a:latin typeface="+mn-lt"/>
              <a:cs typeface="Arial Baltic"/>
            </a:rPr>
            <a:t> Data Analysis, Anova: Single Factor</a:t>
          </a:r>
        </a:p>
      </xdr:txBody>
    </xdr:sp>
    <xdr:clientData/>
  </xdr:twoCellAnchor>
  <xdr:twoCellAnchor>
    <xdr:from>
      <xdr:col>0</xdr:col>
      <xdr:colOff>160020</xdr:colOff>
      <xdr:row>27</xdr:row>
      <xdr:rowOff>137160</xdr:rowOff>
    </xdr:from>
    <xdr:to>
      <xdr:col>8</xdr:col>
      <xdr:colOff>274320</xdr:colOff>
      <xdr:row>30</xdr:row>
      <xdr:rowOff>144780</xdr:rowOff>
    </xdr:to>
    <xdr:sp macro="" textlink="">
      <xdr:nvSpPr>
        <xdr:cNvPr id="4" name="TextBox 3"/>
        <xdr:cNvSpPr txBox="1"/>
      </xdr:nvSpPr>
      <xdr:spPr>
        <a:xfrm>
          <a:off x="160020" y="4373880"/>
          <a:ext cx="5897880" cy="53340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Kuna </a:t>
          </a:r>
          <a:r>
            <a:rPr lang="et-EE" sz="1100" i="1"/>
            <a:t>F</a:t>
          </a:r>
          <a:r>
            <a:rPr lang="et-EE" sz="1100"/>
            <a:t> testi tulemuseks oli, et erinevus keskmistes on oluline, viiakse läbi keskväärtuste mitmene võrdlemine Fisheri LSD testi abil.</a:t>
          </a:r>
        </a:p>
        <a:p>
          <a:endParaRPr lang="et-EE" sz="1100"/>
        </a:p>
      </xdr:txBody>
    </xdr:sp>
    <xdr:clientData/>
  </xdr:twoCellAnchor>
  <xdr:twoCellAnchor>
    <xdr:from>
      <xdr:col>3</xdr:col>
      <xdr:colOff>38100</xdr:colOff>
      <xdr:row>36</xdr:row>
      <xdr:rowOff>144780</xdr:rowOff>
    </xdr:from>
    <xdr:to>
      <xdr:col>6</xdr:col>
      <xdr:colOff>53340</xdr:colOff>
      <xdr:row>38</xdr:row>
      <xdr:rowOff>15240</xdr:rowOff>
    </xdr:to>
    <xdr:sp macro="" textlink="">
      <xdr:nvSpPr>
        <xdr:cNvPr id="8" name="Text 4"/>
        <xdr:cNvSpPr txBox="1">
          <a:spLocks noChangeArrowheads="1"/>
        </xdr:cNvSpPr>
      </xdr:nvSpPr>
      <xdr:spPr bwMode="auto">
        <a:xfrm>
          <a:off x="2514600" y="5783580"/>
          <a:ext cx="1844040" cy="2209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Vabadusastmete arv </a:t>
          </a:r>
          <a:r>
            <a:rPr lang="et-EE" sz="1000" b="0" i="0" u="none" strike="noStrike" baseline="0">
              <a:solidFill>
                <a:srgbClr val="000000"/>
              </a:solidFill>
              <a:latin typeface="Symbol"/>
              <a:cs typeface="Arial"/>
            </a:rPr>
            <a:t>n</a:t>
          </a:r>
          <a:r>
            <a:rPr lang="et-E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= </a:t>
          </a:r>
          <a:r>
            <a:rPr lang="et-EE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n</a:t>
          </a:r>
          <a:r>
            <a:rPr lang="et-E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- </a:t>
          </a:r>
          <a:r>
            <a:rPr lang="et-EE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k</a:t>
          </a:r>
          <a:endParaRPr lang="et-E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t-E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53</xdr:row>
          <xdr:rowOff>53340</xdr:rowOff>
        </xdr:from>
        <xdr:to>
          <xdr:col>6</xdr:col>
          <xdr:colOff>784860</xdr:colOff>
          <xdr:row>56</xdr:row>
          <xdr:rowOff>7620</xdr:rowOff>
        </xdr:to>
        <xdr:sp macro="" textlink="">
          <xdr:nvSpPr>
            <xdr:cNvPr id="21571" name="Picture 7" hidden="1">
              <a:extLst>
                <a:ext uri="{63B3BB69-23CF-44E3-9099-C40C66FF867C}">
                  <a14:compatExt spid="_x0000_s215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236220</xdr:colOff>
          <xdr:row>56</xdr:row>
          <xdr:rowOff>83820</xdr:rowOff>
        </xdr:from>
        <xdr:to>
          <xdr:col>6</xdr:col>
          <xdr:colOff>525780</xdr:colOff>
          <xdr:row>58</xdr:row>
          <xdr:rowOff>167640</xdr:rowOff>
        </xdr:to>
        <xdr:sp macro="" textlink="">
          <xdr:nvSpPr>
            <xdr:cNvPr id="21573" name="Picture 7" hidden="1">
              <a:extLst>
                <a:ext uri="{63B3BB69-23CF-44E3-9099-C40C66FF867C}">
                  <a14:compatExt spid="_x0000_s215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0</xdr:col>
      <xdr:colOff>243840</xdr:colOff>
      <xdr:row>61</xdr:row>
      <xdr:rowOff>114300</xdr:rowOff>
    </xdr:from>
    <xdr:to>
      <xdr:col>7</xdr:col>
      <xdr:colOff>198120</xdr:colOff>
      <xdr:row>67</xdr:row>
      <xdr:rowOff>167640</xdr:rowOff>
    </xdr:to>
    <xdr:sp macro="" textlink="">
      <xdr:nvSpPr>
        <xdr:cNvPr id="9" name="TextBox 8"/>
        <xdr:cNvSpPr txBox="1"/>
      </xdr:nvSpPr>
      <xdr:spPr>
        <a:xfrm>
          <a:off x="243840" y="10195560"/>
          <a:ext cx="5615940" cy="110490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0"/>
          <a:r>
            <a:rPr lang="et-EE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Lõppjäreldused</a:t>
          </a:r>
          <a:endParaRPr lang="et-EE">
            <a:effectLst/>
          </a:endParaRPr>
        </a:p>
        <a:p>
          <a:pPr rtl="0"/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Tarnijate vahel on oluline erinevus. Dispersioonanalüüs näitas, et erinevatel tarnijatel on akude mahutavus oluliselt erinev.</a:t>
          </a:r>
          <a:endParaRPr lang="et-EE">
            <a:effectLst/>
          </a:endParaRPr>
        </a:p>
        <a:p>
          <a:pPr rtl="0"/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Tarnijalt C saadud akude mahutavus on oluliselt erinev tarnijate A ja B akude mahutavusest.</a:t>
          </a:r>
          <a:endParaRPr lang="et-EE">
            <a:effectLst/>
          </a:endParaRPr>
        </a:p>
        <a:p>
          <a:pPr rtl="0"/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Tarnijatelt A ja B saadud akude mahutavuses olulist erinevust ei ole.</a:t>
          </a:r>
          <a:endParaRPr lang="et-EE">
            <a:effectLst/>
          </a:endParaRPr>
        </a:p>
        <a:p>
          <a:endParaRPr lang="et-E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259080</xdr:colOff>
          <xdr:row>12</xdr:row>
          <xdr:rowOff>45720</xdr:rowOff>
        </xdr:from>
        <xdr:to>
          <xdr:col>7</xdr:col>
          <xdr:colOff>335280</xdr:colOff>
          <xdr:row>15</xdr:row>
          <xdr:rowOff>53340</xdr:rowOff>
        </xdr:to>
        <xdr:sp macro="" textlink="">
          <xdr:nvSpPr>
            <xdr:cNvPr id="5121" name="Picture 4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15</xdr:row>
          <xdr:rowOff>83820</xdr:rowOff>
        </xdr:from>
        <xdr:to>
          <xdr:col>7</xdr:col>
          <xdr:colOff>350520</xdr:colOff>
          <xdr:row>18</xdr:row>
          <xdr:rowOff>0</xdr:rowOff>
        </xdr:to>
        <xdr:sp macro="" textlink="">
          <xdr:nvSpPr>
            <xdr:cNvPr id="5122" name="Picture 4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2</xdr:col>
      <xdr:colOff>822960</xdr:colOff>
      <xdr:row>28</xdr:row>
      <xdr:rowOff>30480</xdr:rowOff>
    </xdr:from>
    <xdr:to>
      <xdr:col>8</xdr:col>
      <xdr:colOff>487680</xdr:colOff>
      <xdr:row>33</xdr:row>
      <xdr:rowOff>60960</xdr:rowOff>
    </xdr:to>
    <xdr:sp macro="" textlink="">
      <xdr:nvSpPr>
        <xdr:cNvPr id="2" name="TextBox 1"/>
        <xdr:cNvSpPr txBox="1"/>
      </xdr:nvSpPr>
      <xdr:spPr>
        <a:xfrm>
          <a:off x="2171700" y="4831080"/>
          <a:ext cx="3543300" cy="90678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Kuna z-testi parameeter ei lange kriitilisse piirkonda, võtame vastu nullhüpoteesi.</a:t>
          </a:r>
        </a:p>
        <a:p>
          <a:r>
            <a:rPr lang="et-EE" sz="1100"/>
            <a:t>Kontrolli tulemus ei kinnita väidet, et maisihelbeid on pakis vähem kui 250 g.</a:t>
          </a:r>
        </a:p>
        <a:p>
          <a:endParaRPr lang="et-EE" sz="1100"/>
        </a:p>
      </xdr:txBody>
    </xdr:sp>
    <xdr:clientData/>
  </xdr:twoCellAnchor>
  <xdr:twoCellAnchor>
    <xdr:from>
      <xdr:col>10</xdr:col>
      <xdr:colOff>205740</xdr:colOff>
      <xdr:row>11</xdr:row>
      <xdr:rowOff>213360</xdr:rowOff>
    </xdr:from>
    <xdr:to>
      <xdr:col>14</xdr:col>
      <xdr:colOff>510540</xdr:colOff>
      <xdr:row>22</xdr:row>
      <xdr:rowOff>76200</xdr:rowOff>
    </xdr:to>
    <xdr:sp macro="" textlink="">
      <xdr:nvSpPr>
        <xdr:cNvPr id="5" name="Line Callout 1 4"/>
        <xdr:cNvSpPr/>
      </xdr:nvSpPr>
      <xdr:spPr>
        <a:xfrm>
          <a:off x="6042660" y="1790700"/>
          <a:ext cx="2743200" cy="1859280"/>
        </a:xfrm>
        <a:prstGeom prst="borderCallout1">
          <a:avLst>
            <a:gd name="adj1" fmla="val -2146"/>
            <a:gd name="adj2" fmla="val 49913"/>
            <a:gd name="adj3" fmla="val -13313"/>
            <a:gd name="adj4" fmla="val 69020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</a:t>
          </a:r>
          <a:r>
            <a:rPr lang="et-EE" sz="1100" baseline="0"/>
            <a:t> funktsiooni Z.TEST</a:t>
          </a:r>
        </a:p>
        <a:p>
          <a:pPr algn="l"/>
          <a:r>
            <a:rPr lang="et-EE" sz="1100" i="1"/>
            <a:t>array</a:t>
          </a:r>
          <a:r>
            <a:rPr lang="et-EE" sz="1100"/>
            <a:t> andmete piirkond</a:t>
          </a:r>
        </a:p>
        <a:p>
          <a:pPr algn="l"/>
          <a:r>
            <a:rPr lang="et-EE" sz="1100" i="1"/>
            <a:t>x</a:t>
          </a:r>
          <a:r>
            <a:rPr lang="et-EE" sz="1100"/>
            <a:t>  nullhüpoteesiga püstitatud väärtus</a:t>
          </a:r>
        </a:p>
        <a:p>
          <a:pPr algn="l"/>
          <a:r>
            <a:rPr lang="et-EE" sz="1100"/>
            <a:t>Märkus: funktsiooni kolmas parameeter S</a:t>
          </a:r>
          <a:r>
            <a:rPr lang="et-EE" sz="1100" i="1"/>
            <a:t>igma</a:t>
          </a:r>
          <a:r>
            <a:rPr lang="et-EE" sz="1100" baseline="0"/>
            <a:t> on mõeldud juhuks, kui kogumi standardhälve on teada. Kui see teada pole, tuleb ära jätta: kogumi standardhälbe hinnanguks kasutatakse valimi standardhälvet, mis arvutatakse funktsiooni kasutamisel automaatselt.</a:t>
          </a:r>
          <a:endParaRPr lang="et-EE" sz="1100"/>
        </a:p>
      </xdr:txBody>
    </xdr:sp>
    <xdr:clientData/>
  </xdr:twoCellAnchor>
  <xdr:twoCellAnchor>
    <xdr:from>
      <xdr:col>10</xdr:col>
      <xdr:colOff>556260</xdr:colOff>
      <xdr:row>28</xdr:row>
      <xdr:rowOff>22860</xdr:rowOff>
    </xdr:from>
    <xdr:to>
      <xdr:col>16</xdr:col>
      <xdr:colOff>441960</xdr:colOff>
      <xdr:row>33</xdr:row>
      <xdr:rowOff>53340</xdr:rowOff>
    </xdr:to>
    <xdr:sp macro="" textlink="">
      <xdr:nvSpPr>
        <xdr:cNvPr id="6" name="TextBox 5"/>
        <xdr:cNvSpPr txBox="1"/>
      </xdr:nvSpPr>
      <xdr:spPr>
        <a:xfrm>
          <a:off x="6393180" y="4648200"/>
          <a:ext cx="3543300" cy="90678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Kuna olulisuse tõenäosus on suurem kui</a:t>
          </a:r>
          <a:r>
            <a:rPr lang="et-EE" sz="1100" baseline="0"/>
            <a:t> olulisuse nivoo, võtame vastu nullhüpoteesi.</a:t>
          </a:r>
          <a:endParaRPr lang="et-EE" sz="1100"/>
        </a:p>
        <a:p>
          <a:r>
            <a:rPr lang="et-EE" sz="1100"/>
            <a:t>Kontrolli tulemus ei kinnita väidet, et maisihelbeid on pakis vähem kui 250 g.</a:t>
          </a:r>
        </a:p>
        <a:p>
          <a:endParaRPr lang="et-E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236220</xdr:colOff>
          <xdr:row>12</xdr:row>
          <xdr:rowOff>167640</xdr:rowOff>
        </xdr:from>
        <xdr:to>
          <xdr:col>10</xdr:col>
          <xdr:colOff>434340</xdr:colOff>
          <xdr:row>15</xdr:row>
          <xdr:rowOff>167640</xdr:rowOff>
        </xdr:to>
        <xdr:sp macro="" textlink="">
          <xdr:nvSpPr>
            <xdr:cNvPr id="7169" name="Picture 7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243840</xdr:colOff>
          <xdr:row>9</xdr:row>
          <xdr:rowOff>68580</xdr:rowOff>
        </xdr:from>
        <xdr:to>
          <xdr:col>10</xdr:col>
          <xdr:colOff>274320</xdr:colOff>
          <xdr:row>12</xdr:row>
          <xdr:rowOff>83820</xdr:rowOff>
        </xdr:to>
        <xdr:sp macro="" textlink="">
          <xdr:nvSpPr>
            <xdr:cNvPr id="7170" name="Picture 4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5</xdr:col>
      <xdr:colOff>7620</xdr:colOff>
      <xdr:row>28</xdr:row>
      <xdr:rowOff>38100</xdr:rowOff>
    </xdr:from>
    <xdr:to>
      <xdr:col>10</xdr:col>
      <xdr:colOff>15240</xdr:colOff>
      <xdr:row>33</xdr:row>
      <xdr:rowOff>0</xdr:rowOff>
    </xdr:to>
    <xdr:sp macro="" textlink="">
      <xdr:nvSpPr>
        <xdr:cNvPr id="3" name="TextBox 2"/>
        <xdr:cNvSpPr txBox="1"/>
      </xdr:nvSpPr>
      <xdr:spPr>
        <a:xfrm>
          <a:off x="4000500" y="4770120"/>
          <a:ext cx="3055620" cy="83820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 Kuna teststatistiku väärtus ei lange kriitilisse piirkonda, pole alust nullhüpoteesi tagasi lükata.</a:t>
          </a:r>
        </a:p>
        <a:p>
          <a:r>
            <a:rPr lang="et-EE" sz="1100"/>
            <a:t>Järelikult võib väita, et auto ökonoomsus vastab reklaamis toodule.</a:t>
          </a:r>
        </a:p>
      </xdr:txBody>
    </xdr:sp>
    <xdr:clientData/>
  </xdr:twoCellAnchor>
  <xdr:twoCellAnchor>
    <xdr:from>
      <xdr:col>9</xdr:col>
      <xdr:colOff>114300</xdr:colOff>
      <xdr:row>18</xdr:row>
      <xdr:rowOff>106680</xdr:rowOff>
    </xdr:from>
    <xdr:to>
      <xdr:col>13</xdr:col>
      <xdr:colOff>419100</xdr:colOff>
      <xdr:row>23</xdr:row>
      <xdr:rowOff>0</xdr:rowOff>
    </xdr:to>
    <xdr:sp macro="" textlink="">
      <xdr:nvSpPr>
        <xdr:cNvPr id="6" name="Line Callout 1 5"/>
        <xdr:cNvSpPr/>
      </xdr:nvSpPr>
      <xdr:spPr>
        <a:xfrm>
          <a:off x="6545580" y="3505200"/>
          <a:ext cx="2743200" cy="769620"/>
        </a:xfrm>
        <a:prstGeom prst="borderCallout1">
          <a:avLst>
            <a:gd name="adj1" fmla="val 49467"/>
            <a:gd name="adj2" fmla="val 746"/>
            <a:gd name="adj3" fmla="val 30735"/>
            <a:gd name="adj4" fmla="val -20980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</a:t>
          </a:r>
          <a:r>
            <a:rPr lang="et-EE" sz="1100" baseline="0"/>
            <a:t> funktsiooni T.INV</a:t>
          </a:r>
        </a:p>
        <a:p>
          <a:pPr algn="l"/>
          <a:r>
            <a:rPr lang="et-EE" sz="1100" i="1"/>
            <a:t>probability</a:t>
          </a:r>
          <a:r>
            <a:rPr lang="et-EE" sz="1100"/>
            <a:t> olulisuse nivoo</a:t>
          </a:r>
        </a:p>
        <a:p>
          <a:pPr algn="l"/>
          <a:r>
            <a:rPr lang="et-EE" sz="1100" i="1"/>
            <a:t>deg-freedom</a:t>
          </a:r>
          <a:r>
            <a:rPr lang="et-EE" sz="1100"/>
            <a:t>  vabadusastmete arv</a:t>
          </a:r>
        </a:p>
      </xdr:txBody>
    </xdr:sp>
    <xdr:clientData/>
  </xdr:twoCellAnchor>
  <xdr:twoCellAnchor>
    <xdr:from>
      <xdr:col>9</xdr:col>
      <xdr:colOff>91440</xdr:colOff>
      <xdr:row>16</xdr:row>
      <xdr:rowOff>137160</xdr:rowOff>
    </xdr:from>
    <xdr:to>
      <xdr:col>12</xdr:col>
      <xdr:colOff>144780</xdr:colOff>
      <xdr:row>18</xdr:row>
      <xdr:rowOff>22860</xdr:rowOff>
    </xdr:to>
    <xdr:sp macro="" textlink="">
      <xdr:nvSpPr>
        <xdr:cNvPr id="4" name="Line Callout 1 3"/>
        <xdr:cNvSpPr/>
      </xdr:nvSpPr>
      <xdr:spPr>
        <a:xfrm>
          <a:off x="6522720" y="2941320"/>
          <a:ext cx="1882140" cy="236220"/>
        </a:xfrm>
        <a:prstGeom prst="borderCallout1">
          <a:avLst>
            <a:gd name="adj1" fmla="val 18750"/>
            <a:gd name="adj2" fmla="val -8333"/>
            <a:gd name="adj3" fmla="val 60887"/>
            <a:gd name="adj4" fmla="val -31046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Vabadusastmete arv </a:t>
          </a:r>
          <a:r>
            <a:rPr lang="el-GR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ν</a:t>
          </a:r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</a:t>
          </a:r>
          <a:r>
            <a:rPr lang="et-EE" sz="11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</a:t>
          </a:r>
          <a:r>
            <a:rPr lang="et-EE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- 1</a:t>
          </a:r>
          <a:endParaRPr lang="et-EE">
            <a:effectLst/>
          </a:endParaRPr>
        </a:p>
        <a:p>
          <a:pPr algn="l"/>
          <a:endParaRPr lang="et-EE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</xdr:colOff>
      <xdr:row>17</xdr:row>
      <xdr:rowOff>114300</xdr:rowOff>
    </xdr:from>
    <xdr:to>
      <xdr:col>7</xdr:col>
      <xdr:colOff>480060</xdr:colOff>
      <xdr:row>21</xdr:row>
      <xdr:rowOff>53340</xdr:rowOff>
    </xdr:to>
    <xdr:sp macro="" textlink="">
      <xdr:nvSpPr>
        <xdr:cNvPr id="3" name="TextBox 2"/>
        <xdr:cNvSpPr txBox="1"/>
      </xdr:nvSpPr>
      <xdr:spPr>
        <a:xfrm>
          <a:off x="2743200" y="3108960"/>
          <a:ext cx="5684520" cy="64008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Kasutame ühepoolset hüpoteesi, sest soovime tõestada, et meestel on sissetulek suurem kui naistel. Kehtib sisukas hüpotees, meeste sissetulek on suurem.</a:t>
          </a:r>
        </a:p>
        <a:p>
          <a:r>
            <a:rPr lang="et-EE" sz="1100"/>
            <a:t>Paneme tähele, et kahepoolset</a:t>
          </a:r>
          <a:r>
            <a:rPr lang="et-EE" sz="1100" baseline="0"/>
            <a:t> hüpoteesi kasutades kehtiks nivool 0,05 nullhüpotees.</a:t>
          </a:r>
          <a:endParaRPr lang="et-EE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419100</xdr:colOff>
          <xdr:row>12</xdr:row>
          <xdr:rowOff>91440</xdr:rowOff>
        </xdr:from>
        <xdr:to>
          <xdr:col>9</xdr:col>
          <xdr:colOff>274320</xdr:colOff>
          <xdr:row>15</xdr:row>
          <xdr:rowOff>53340</xdr:rowOff>
        </xdr:to>
        <xdr:sp macro="" textlink="">
          <xdr:nvSpPr>
            <xdr:cNvPr id="11267" name="Picture 4" hidden="1">
              <a:extLst>
                <a:ext uri="{63B3BB69-23CF-44E3-9099-C40C66FF867C}">
                  <a14:compatExt spid="_x0000_s112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365760</xdr:colOff>
          <xdr:row>9</xdr:row>
          <xdr:rowOff>68580</xdr:rowOff>
        </xdr:from>
        <xdr:to>
          <xdr:col>9</xdr:col>
          <xdr:colOff>358140</xdr:colOff>
          <xdr:row>12</xdr:row>
          <xdr:rowOff>30480</xdr:rowOff>
        </xdr:to>
        <xdr:sp macro="" textlink="">
          <xdr:nvSpPr>
            <xdr:cNvPr id="11268" name="Picture 4" hidden="1">
              <a:extLst>
                <a:ext uri="{63B3BB69-23CF-44E3-9099-C40C66FF867C}">
                  <a14:compatExt spid="_x0000_s112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5</xdr:col>
      <xdr:colOff>68580</xdr:colOff>
      <xdr:row>25</xdr:row>
      <xdr:rowOff>22860</xdr:rowOff>
    </xdr:from>
    <xdr:to>
      <xdr:col>10</xdr:col>
      <xdr:colOff>518160</xdr:colOff>
      <xdr:row>29</xdr:row>
      <xdr:rowOff>91440</xdr:rowOff>
    </xdr:to>
    <xdr:sp macro="" textlink="">
      <xdr:nvSpPr>
        <xdr:cNvPr id="2" name="TextBox 1"/>
        <xdr:cNvSpPr txBox="1"/>
      </xdr:nvSpPr>
      <xdr:spPr>
        <a:xfrm>
          <a:off x="5509260" y="4434840"/>
          <a:ext cx="4602480" cy="76962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Kuna</a:t>
          </a:r>
          <a:r>
            <a:rPr lang="et-EE" sz="1100" baseline="0"/>
            <a:t> t-statistik on väiksem kui vasakpoolne kriitiline väärtus, tuleb nullhüpotees tagasi lükata. On tõetatud, et 2009. aastal oli veondus- ja laondusettevõtetes müügitulu ühe töötaja kohta väiksem kui 2008. aastal.</a:t>
          </a:r>
          <a:endParaRPr lang="et-EE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</xdr:colOff>
      <xdr:row>2</xdr:row>
      <xdr:rowOff>53340</xdr:rowOff>
    </xdr:from>
    <xdr:to>
      <xdr:col>12</xdr:col>
      <xdr:colOff>91440</xdr:colOff>
      <xdr:row>7</xdr:row>
      <xdr:rowOff>45720</xdr:rowOff>
    </xdr:to>
    <xdr:sp macro="" textlink="">
      <xdr:nvSpPr>
        <xdr:cNvPr id="2" name="TextBox 1"/>
        <xdr:cNvSpPr txBox="1"/>
      </xdr:nvSpPr>
      <xdr:spPr>
        <a:xfrm>
          <a:off x="3931920" y="53340"/>
          <a:ext cx="4983480" cy="104394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Testime, kas OMXT indeksi keskmine tulumäär on kuuvahetustel suurem kui ülejäänud päevadel.</a:t>
          </a:r>
        </a:p>
        <a:p>
          <a:r>
            <a:rPr lang="et-EE" sz="1100"/>
            <a:t>Testimiseks kasutame </a:t>
          </a:r>
          <a:r>
            <a:rPr lang="et-EE" sz="1100" i="1"/>
            <a:t>t</a:t>
          </a:r>
          <a:r>
            <a:rPr lang="et-EE" sz="1100"/>
            <a:t>-testi. Enne viime läbi dispersioonide võrdlemise</a:t>
          </a:r>
          <a:r>
            <a:rPr lang="et-EE" sz="1100" baseline="0"/>
            <a:t> </a:t>
          </a:r>
          <a:r>
            <a:rPr lang="et-EE" sz="1100" i="1" baseline="0"/>
            <a:t>F</a:t>
          </a:r>
          <a:r>
            <a:rPr lang="et-EE" sz="1100" baseline="0"/>
            <a:t>-testiga, et kindlaks teha, kumba </a:t>
          </a:r>
          <a:r>
            <a:rPr lang="et-EE" sz="1100" i="1" baseline="0"/>
            <a:t>t</a:t>
          </a:r>
          <a:r>
            <a:rPr lang="et-EE" sz="1100" baseline="0"/>
            <a:t>-testi tuleb kasutada: võrdsete dispersioonidega või erinevate dispersioonidega.</a:t>
          </a:r>
          <a:endParaRPr lang="et-EE" sz="1100"/>
        </a:p>
      </xdr:txBody>
    </xdr:sp>
    <xdr:clientData/>
  </xdr:twoCellAnchor>
  <xdr:twoCellAnchor>
    <xdr:from>
      <xdr:col>10</xdr:col>
      <xdr:colOff>670560</xdr:colOff>
      <xdr:row>11</xdr:row>
      <xdr:rowOff>182880</xdr:rowOff>
    </xdr:from>
    <xdr:to>
      <xdr:col>12</xdr:col>
      <xdr:colOff>281940</xdr:colOff>
      <xdr:row>15</xdr:row>
      <xdr:rowOff>91440</xdr:rowOff>
    </xdr:to>
    <xdr:sp macro="" textlink="">
      <xdr:nvSpPr>
        <xdr:cNvPr id="3" name="Line Callout 1 2"/>
        <xdr:cNvSpPr/>
      </xdr:nvSpPr>
      <xdr:spPr>
        <a:xfrm>
          <a:off x="7033260" y="1935480"/>
          <a:ext cx="1935480" cy="640080"/>
        </a:xfrm>
        <a:prstGeom prst="borderCallout1">
          <a:avLst>
            <a:gd name="adj1" fmla="val 49467"/>
            <a:gd name="adj2" fmla="val 746"/>
            <a:gd name="adj3" fmla="val 90259"/>
            <a:gd name="adj4" fmla="val -30822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</a:t>
          </a:r>
          <a:r>
            <a:rPr lang="et-EE" sz="1100" baseline="0"/>
            <a:t> funktsiooni F.TEST</a:t>
          </a:r>
        </a:p>
        <a:p>
          <a:pPr algn="l"/>
          <a:r>
            <a:rPr lang="et-EE" sz="1100" i="1"/>
            <a:t>Array1</a:t>
          </a:r>
          <a:r>
            <a:rPr lang="et-EE" sz="1100"/>
            <a:t> valim 1</a:t>
          </a:r>
        </a:p>
        <a:p>
          <a:pPr algn="l"/>
          <a:r>
            <a:rPr lang="et-EE" sz="1100" i="1"/>
            <a:t>Array2</a:t>
          </a:r>
          <a:r>
            <a:rPr lang="et-EE" sz="1100"/>
            <a:t>  valim2</a:t>
          </a:r>
        </a:p>
      </xdr:txBody>
    </xdr:sp>
    <xdr:clientData/>
  </xdr:twoCellAnchor>
  <xdr:twoCellAnchor>
    <xdr:from>
      <xdr:col>6</xdr:col>
      <xdr:colOff>495300</xdr:colOff>
      <xdr:row>21</xdr:row>
      <xdr:rowOff>15240</xdr:rowOff>
    </xdr:from>
    <xdr:to>
      <xdr:col>11</xdr:col>
      <xdr:colOff>579120</xdr:colOff>
      <xdr:row>24</xdr:row>
      <xdr:rowOff>114300</xdr:rowOff>
    </xdr:to>
    <xdr:sp macro="" textlink="">
      <xdr:nvSpPr>
        <xdr:cNvPr id="4" name="TextBox 3"/>
        <xdr:cNvSpPr txBox="1"/>
      </xdr:nvSpPr>
      <xdr:spPr>
        <a:xfrm>
          <a:off x="4419600" y="3550920"/>
          <a:ext cx="4236720" cy="6248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Kuna olulisuse tõenäosus</a:t>
          </a:r>
          <a:r>
            <a:rPr lang="et-EE" sz="1100" baseline="0"/>
            <a:t> on väiksem kui olulisuse nivoo, kehtib sisukas hüpotees ja dispersioonid ei ole võrdsed. Tuleb kasutada </a:t>
          </a:r>
          <a:r>
            <a:rPr lang="et-EE" sz="1100" i="1" baseline="0"/>
            <a:t>t</a:t>
          </a:r>
          <a:r>
            <a:rPr lang="et-EE" sz="1100" baseline="0"/>
            <a:t>-testi erinevate dispersioonide korral.</a:t>
          </a:r>
          <a:endParaRPr lang="et-EE" sz="1100"/>
        </a:p>
      </xdr:txBody>
    </xdr:sp>
    <xdr:clientData/>
  </xdr:twoCellAnchor>
  <xdr:twoCellAnchor>
    <xdr:from>
      <xdr:col>6</xdr:col>
      <xdr:colOff>60960</xdr:colOff>
      <xdr:row>48</xdr:row>
      <xdr:rowOff>53340</xdr:rowOff>
    </xdr:from>
    <xdr:to>
      <xdr:col>13</xdr:col>
      <xdr:colOff>106680</xdr:colOff>
      <xdr:row>53</xdr:row>
      <xdr:rowOff>45720</xdr:rowOff>
    </xdr:to>
    <xdr:sp macro="" textlink="">
      <xdr:nvSpPr>
        <xdr:cNvPr id="5" name="TextBox 4"/>
        <xdr:cNvSpPr txBox="1"/>
      </xdr:nvSpPr>
      <xdr:spPr>
        <a:xfrm>
          <a:off x="3985260" y="8877300"/>
          <a:ext cx="5661660" cy="86868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Kasutame ühepoolset hüpoteesi, sest soovime tõestada, et kuuvahetuse korral on indeksi tulumäär suurem kui tavalistel päevadel. Olulisuse tõenäosus 0,04 &lt; 0,05.</a:t>
          </a:r>
        </a:p>
        <a:p>
          <a:r>
            <a:rPr lang="et-EE" sz="1100"/>
            <a:t>Olulisuse nivool 0,05 kehtib</a:t>
          </a:r>
          <a:r>
            <a:rPr lang="et-EE" sz="1100" baseline="0"/>
            <a:t> sisukas hüpotees ja väide on tõestatud.  </a:t>
          </a:r>
        </a:p>
        <a:p>
          <a:r>
            <a:rPr lang="et-EE" sz="1100" baseline="0"/>
            <a:t>Sama järelduse teeme, kui võrdleme </a:t>
          </a:r>
          <a:r>
            <a:rPr lang="et-EE" sz="1100" i="1" baseline="0"/>
            <a:t>t</a:t>
          </a:r>
          <a:r>
            <a:rPr lang="et-EE" sz="1100" baseline="0"/>
            <a:t>-statistikut selle kriitilise väärtusega: 1,81 &gt; 1,65.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</xdr:colOff>
      <xdr:row>18</xdr:row>
      <xdr:rowOff>47625</xdr:rowOff>
    </xdr:from>
    <xdr:to>
      <xdr:col>9</xdr:col>
      <xdr:colOff>352425</xdr:colOff>
      <xdr:row>21</xdr:row>
      <xdr:rowOff>142875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66675" y="3575685"/>
          <a:ext cx="3966210" cy="62103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t-EE" sz="1000" b="1" i="0" u="none" strike="noStrike" baseline="0">
              <a:solidFill>
                <a:srgbClr val="000000"/>
              </a:solidFill>
              <a:latin typeface="+mn-lt"/>
              <a:cs typeface="Arial Baltic"/>
            </a:rPr>
            <a:t>Järeldus:</a:t>
          </a:r>
          <a:endParaRPr lang="et-EE" sz="1000" b="0" i="0" u="none" strike="noStrike" baseline="0">
            <a:solidFill>
              <a:srgbClr val="000000"/>
            </a:solidFill>
            <a:latin typeface="+mn-lt"/>
            <a:cs typeface="Arial Baltic"/>
          </a:endParaRPr>
        </a:p>
        <a:p>
          <a:pPr algn="l" rtl="0">
            <a:defRPr sz="1000"/>
          </a:pP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 Baltic"/>
            </a:rPr>
            <a:t>Empiiriline väärtus  4 ei lange kriitilisse piirkonda, tuleb vastu võtta nullhüpotees: hinnang reklaamidele on ühesugune.</a:t>
          </a:r>
          <a:endParaRPr lang="et-EE">
            <a:latin typeface="+mn-lt"/>
          </a:endParaRPr>
        </a:p>
      </xdr:txBody>
    </xdr:sp>
    <xdr:clientData/>
  </xdr:twoCellAnchor>
  <xdr:twoCellAnchor>
    <xdr:from>
      <xdr:col>8</xdr:col>
      <xdr:colOff>314324</xdr:colOff>
      <xdr:row>12</xdr:row>
      <xdr:rowOff>76200</xdr:rowOff>
    </xdr:from>
    <xdr:to>
      <xdr:col>13</xdr:col>
      <xdr:colOff>514349</xdr:colOff>
      <xdr:row>17</xdr:row>
      <xdr:rowOff>133350</xdr:rowOff>
    </xdr:to>
    <xdr:sp macro="" textlink="">
      <xdr:nvSpPr>
        <xdr:cNvPr id="4" name="AutoShape 4"/>
        <xdr:cNvSpPr>
          <a:spLocks/>
        </xdr:cNvSpPr>
      </xdr:nvSpPr>
      <xdr:spPr bwMode="auto">
        <a:xfrm>
          <a:off x="5857874" y="1873250"/>
          <a:ext cx="3311525" cy="946150"/>
        </a:xfrm>
        <a:prstGeom prst="borderCallout1">
          <a:avLst>
            <a:gd name="adj1" fmla="val 13185"/>
            <a:gd name="adj2" fmla="val -2407"/>
            <a:gd name="adj3" fmla="val 40660"/>
            <a:gd name="adj4" fmla="val -9034"/>
          </a:avLst>
        </a:prstGeom>
        <a:ln>
          <a:headEnd/>
          <a:tailEnd/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Kasutame funktsiooni </a:t>
          </a:r>
          <a:r>
            <a:rPr lang="et-EE" sz="1000" b="1" i="0" u="none" strike="noStrike" baseline="0">
              <a:solidFill>
                <a:srgbClr val="000000"/>
              </a:solidFill>
              <a:latin typeface="+mn-lt"/>
              <a:cs typeface="Arial"/>
            </a:rPr>
            <a:t>BINOM.INV</a:t>
          </a:r>
        </a:p>
        <a:p>
          <a:pPr algn="l" rtl="0">
            <a:lnSpc>
              <a:spcPts val="1000"/>
            </a:lnSpc>
            <a:defRPr sz="1000"/>
          </a:pPr>
          <a:r>
            <a:rPr lang="et-EE" sz="1000" b="1" i="0" u="none" strike="noStrike" baseline="0">
              <a:solidFill>
                <a:srgbClr val="000000"/>
              </a:solidFill>
              <a:latin typeface="+mn-lt"/>
              <a:cs typeface="Arial"/>
            </a:rPr>
            <a:t>Trials </a:t>
          </a: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korrigeeritud valimi maht</a:t>
          </a:r>
        </a:p>
        <a:p>
          <a:pPr algn="l" rtl="0">
            <a:lnSpc>
              <a:spcPts val="1100"/>
            </a:lnSpc>
            <a:defRPr sz="1000"/>
          </a:pPr>
          <a:r>
            <a:rPr lang="et-EE" sz="1000" b="1" i="0" u="none" strike="noStrike" baseline="0">
              <a:solidFill>
                <a:srgbClr val="000000"/>
              </a:solidFill>
              <a:latin typeface="+mn-lt"/>
              <a:cs typeface="Arial"/>
            </a:rPr>
            <a:t>Probability_s</a:t>
          </a: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  tõenäosus, et mediaanist suurem, so 0,5</a:t>
          </a:r>
        </a:p>
        <a:p>
          <a:pPr algn="l" rtl="0">
            <a:lnSpc>
              <a:spcPts val="1100"/>
            </a:lnSpc>
            <a:defRPr sz="1000"/>
          </a:pPr>
          <a:r>
            <a:rPr lang="et-EE" sz="1000" b="1" i="0" u="none" strike="noStrike" baseline="0">
              <a:solidFill>
                <a:srgbClr val="000000"/>
              </a:solidFill>
              <a:latin typeface="+mn-lt"/>
              <a:cs typeface="Arial"/>
            </a:rPr>
            <a:t>Alpha</a:t>
          </a: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   ühepoolse hüpoteesi korral olulisuse nivoo </a:t>
          </a:r>
          <a:r>
            <a:rPr lang="el-GR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α</a:t>
          </a: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,</a:t>
          </a:r>
        </a:p>
        <a:p>
          <a:pPr algn="l" rtl="0">
            <a:lnSpc>
              <a:spcPts val="1100"/>
            </a:lnSpc>
            <a:defRPr sz="1000"/>
          </a:pP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            kahepoolse hüpoteesi korral </a:t>
          </a:r>
          <a:r>
            <a:rPr lang="el-GR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α</a:t>
          </a: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/2</a:t>
          </a:r>
        </a:p>
        <a:p>
          <a:pPr algn="l" rtl="0">
            <a:lnSpc>
              <a:spcPts val="1000"/>
            </a:lnSpc>
            <a:defRPr sz="1000"/>
          </a:pP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           </a:t>
          </a:r>
          <a:endParaRPr lang="et-EE">
            <a:latin typeface="+mn-lt"/>
          </a:endParaRPr>
        </a:p>
      </xdr:txBody>
    </xdr:sp>
    <xdr:clientData/>
  </xdr:twoCellAnchor>
  <xdr:twoCellAnchor>
    <xdr:from>
      <xdr:col>8</xdr:col>
      <xdr:colOff>352425</xdr:colOff>
      <xdr:row>9</xdr:row>
      <xdr:rowOff>57150</xdr:rowOff>
    </xdr:from>
    <xdr:to>
      <xdr:col>12</xdr:col>
      <xdr:colOff>603251</xdr:colOff>
      <xdr:row>10</xdr:row>
      <xdr:rowOff>133350</xdr:rowOff>
    </xdr:to>
    <xdr:sp macro="" textlink="">
      <xdr:nvSpPr>
        <xdr:cNvPr id="5" name="AutoShape 4"/>
        <xdr:cNvSpPr>
          <a:spLocks/>
        </xdr:cNvSpPr>
      </xdr:nvSpPr>
      <xdr:spPr bwMode="auto">
        <a:xfrm>
          <a:off x="5895975" y="1320800"/>
          <a:ext cx="2740026" cy="254000"/>
        </a:xfrm>
        <a:prstGeom prst="borderCallout1">
          <a:avLst>
            <a:gd name="adj1" fmla="val 13185"/>
            <a:gd name="adj2" fmla="val -2407"/>
            <a:gd name="adj3" fmla="val 40660"/>
            <a:gd name="adj4" fmla="val -9034"/>
          </a:avLst>
        </a:prstGeom>
        <a:ln>
          <a:headEnd/>
          <a:tailEnd/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Loendamiseks võib kasutada funktsiooni  </a:t>
          </a:r>
          <a:r>
            <a:rPr lang="et-EE" sz="1000" b="1" i="0" u="none" strike="noStrike" baseline="0">
              <a:solidFill>
                <a:srgbClr val="000000"/>
              </a:solidFill>
              <a:latin typeface="+mn-lt"/>
              <a:cs typeface="Arial"/>
            </a:rPr>
            <a:t>COUNTIF</a:t>
          </a:r>
        </a:p>
      </xdr:txBody>
    </xdr:sp>
    <xdr:clientData/>
  </xdr:twoCellAnchor>
  <xdr:twoCellAnchor>
    <xdr:from>
      <xdr:col>0</xdr:col>
      <xdr:colOff>149225</xdr:colOff>
      <xdr:row>22</xdr:row>
      <xdr:rowOff>146050</xdr:rowOff>
    </xdr:from>
    <xdr:to>
      <xdr:col>3</xdr:col>
      <xdr:colOff>533401</xdr:colOff>
      <xdr:row>25</xdr:row>
      <xdr:rowOff>50800</xdr:rowOff>
    </xdr:to>
    <xdr:sp macro="" textlink="">
      <xdr:nvSpPr>
        <xdr:cNvPr id="6" name="AutoShape 4"/>
        <xdr:cNvSpPr>
          <a:spLocks/>
        </xdr:cNvSpPr>
      </xdr:nvSpPr>
      <xdr:spPr bwMode="auto">
        <a:xfrm>
          <a:off x="149225" y="3721100"/>
          <a:ext cx="2251076" cy="438150"/>
        </a:xfrm>
        <a:prstGeom prst="borderCallout1">
          <a:avLst>
            <a:gd name="adj1" fmla="val -7105"/>
            <a:gd name="adj2" fmla="val 50908"/>
            <a:gd name="adj3" fmla="val -117311"/>
            <a:gd name="adj4" fmla="val 60642"/>
          </a:avLst>
        </a:prstGeom>
        <a:ln>
          <a:headEnd/>
          <a:tailEnd/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et-EE" sz="1000" b="0" i="0" u="none" strike="noStrike" baseline="0">
              <a:solidFill>
                <a:srgbClr val="000000"/>
              </a:solidFill>
              <a:latin typeface="+mn-lt"/>
              <a:cs typeface="Arial"/>
            </a:rPr>
            <a:t>Märkide "+" ja "-" automaatseks panekuks kasutame funktsiooni  </a:t>
          </a:r>
          <a:r>
            <a:rPr lang="et-EE" sz="1000" b="1" i="0" u="none" strike="noStrike" baseline="0">
              <a:solidFill>
                <a:srgbClr val="000000"/>
              </a:solidFill>
              <a:latin typeface="+mn-lt"/>
              <a:cs typeface="Arial"/>
            </a:rPr>
            <a:t>IF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106680</xdr:colOff>
          <xdr:row>1</xdr:row>
          <xdr:rowOff>60960</xdr:rowOff>
        </xdr:from>
        <xdr:to>
          <xdr:col>5</xdr:col>
          <xdr:colOff>190500</xdr:colOff>
          <xdr:row>2</xdr:row>
          <xdr:rowOff>342900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83820</xdr:colOff>
          <xdr:row>18</xdr:row>
          <xdr:rowOff>0</xdr:rowOff>
        </xdr:from>
        <xdr:to>
          <xdr:col>6</xdr:col>
          <xdr:colOff>251460</xdr:colOff>
          <xdr:row>19</xdr:row>
          <xdr:rowOff>15240</xdr:rowOff>
        </xdr:to>
        <xdr:sp macro="" textlink="">
          <xdr:nvSpPr>
            <xdr:cNvPr id="17412" name="Object 4" hidden="1">
              <a:extLst>
                <a:ext uri="{63B3BB69-23CF-44E3-9099-C40C66FF867C}">
                  <a14:compatExt spid="_x0000_s174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5</xdr:col>
      <xdr:colOff>358140</xdr:colOff>
      <xdr:row>20</xdr:row>
      <xdr:rowOff>53340</xdr:rowOff>
    </xdr:from>
    <xdr:to>
      <xdr:col>8</xdr:col>
      <xdr:colOff>175260</xdr:colOff>
      <xdr:row>23</xdr:row>
      <xdr:rowOff>38100</xdr:rowOff>
    </xdr:to>
    <xdr:sp macro="" textlink="">
      <xdr:nvSpPr>
        <xdr:cNvPr id="5" name="Line Callout 1 4"/>
        <xdr:cNvSpPr/>
      </xdr:nvSpPr>
      <xdr:spPr>
        <a:xfrm>
          <a:off x="3672840" y="3398520"/>
          <a:ext cx="1645920" cy="510540"/>
        </a:xfrm>
        <a:prstGeom prst="borderCallout1">
          <a:avLst>
            <a:gd name="adj1" fmla="val 47108"/>
            <a:gd name="adj2" fmla="val 88"/>
            <a:gd name="adj3" fmla="val 40859"/>
            <a:gd name="adj4" fmla="val -16578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</a:t>
          </a:r>
        </a:p>
        <a:p>
          <a:pPr algn="l"/>
          <a:r>
            <a:rPr lang="et-EE" sz="1100"/>
            <a:t>CHISQ.INV.RT</a:t>
          </a:r>
        </a:p>
      </xdr:txBody>
    </xdr:sp>
    <xdr:clientData/>
  </xdr:twoCellAnchor>
  <xdr:twoCellAnchor>
    <xdr:from>
      <xdr:col>0</xdr:col>
      <xdr:colOff>0</xdr:colOff>
      <xdr:row>12</xdr:row>
      <xdr:rowOff>15240</xdr:rowOff>
    </xdr:from>
    <xdr:to>
      <xdr:col>3</xdr:col>
      <xdr:colOff>373380</xdr:colOff>
      <xdr:row>13</xdr:row>
      <xdr:rowOff>152400</xdr:rowOff>
    </xdr:to>
    <xdr:sp macro="" textlink="">
      <xdr:nvSpPr>
        <xdr:cNvPr id="6" name="Line Callout 1 5"/>
        <xdr:cNvSpPr/>
      </xdr:nvSpPr>
      <xdr:spPr>
        <a:xfrm>
          <a:off x="0" y="2133600"/>
          <a:ext cx="2468880" cy="312420"/>
        </a:xfrm>
        <a:prstGeom prst="borderCallout1">
          <a:avLst>
            <a:gd name="adj1" fmla="val -6550"/>
            <a:gd name="adj2" fmla="val 54227"/>
            <a:gd name="adj3" fmla="val -63618"/>
            <a:gd name="adj4" fmla="val 71694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POISSON.DIST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10</xdr:row>
          <xdr:rowOff>60960</xdr:rowOff>
        </xdr:from>
        <xdr:to>
          <xdr:col>6</xdr:col>
          <xdr:colOff>533400</xdr:colOff>
          <xdr:row>13</xdr:row>
          <xdr:rowOff>7620</xdr:rowOff>
        </xdr:to>
        <xdr:sp macro="" textlink="">
          <xdr:nvSpPr>
            <xdr:cNvPr id="17413" name="Object 5" hidden="1">
              <a:extLst>
                <a:ext uri="{63B3BB69-23CF-44E3-9099-C40C66FF867C}">
                  <a14:compatExt spid="_x0000_s174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45720</xdr:colOff>
          <xdr:row>20</xdr:row>
          <xdr:rowOff>38100</xdr:rowOff>
        </xdr:from>
        <xdr:to>
          <xdr:col>11</xdr:col>
          <xdr:colOff>129540</xdr:colOff>
          <xdr:row>22</xdr:row>
          <xdr:rowOff>160020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6</xdr:col>
      <xdr:colOff>228600</xdr:colOff>
      <xdr:row>7</xdr:row>
      <xdr:rowOff>7620</xdr:rowOff>
    </xdr:from>
    <xdr:to>
      <xdr:col>9</xdr:col>
      <xdr:colOff>281940</xdr:colOff>
      <xdr:row>11</xdr:row>
      <xdr:rowOff>15240</xdr:rowOff>
    </xdr:to>
    <xdr:sp macro="" textlink="">
      <xdr:nvSpPr>
        <xdr:cNvPr id="2" name="TextBox 1"/>
        <xdr:cNvSpPr txBox="1"/>
      </xdr:nvSpPr>
      <xdr:spPr>
        <a:xfrm>
          <a:off x="4975860" y="708660"/>
          <a:ext cx="1882140" cy="708660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100"/>
            <a:t>Kirjeldava statistika suurused on leitud vahendi </a:t>
          </a:r>
          <a:r>
            <a:rPr lang="et-EE" sz="1100" i="1"/>
            <a:t>Descriptive</a:t>
          </a:r>
          <a:r>
            <a:rPr lang="et-EE" sz="1100" i="1" baseline="0"/>
            <a:t> Statistics</a:t>
          </a:r>
          <a:r>
            <a:rPr lang="et-EE" sz="1100" baseline="0"/>
            <a:t> abil.</a:t>
          </a:r>
          <a:endParaRPr lang="et-EE" sz="1100"/>
        </a:p>
      </xdr:txBody>
    </xdr:sp>
    <xdr:clientData/>
  </xdr:twoCellAnchor>
  <xdr:twoCellAnchor>
    <xdr:from>
      <xdr:col>6</xdr:col>
      <xdr:colOff>259080</xdr:colOff>
      <xdr:row>14</xdr:row>
      <xdr:rowOff>160020</xdr:rowOff>
    </xdr:from>
    <xdr:to>
      <xdr:col>9</xdr:col>
      <xdr:colOff>601980</xdr:colOff>
      <xdr:row>17</xdr:row>
      <xdr:rowOff>144780</xdr:rowOff>
    </xdr:to>
    <xdr:sp macro="" textlink="">
      <xdr:nvSpPr>
        <xdr:cNvPr id="3" name="Line Callout 1 2"/>
        <xdr:cNvSpPr/>
      </xdr:nvSpPr>
      <xdr:spPr>
        <a:xfrm>
          <a:off x="5090160" y="2087880"/>
          <a:ext cx="2171700" cy="510540"/>
        </a:xfrm>
        <a:prstGeom prst="borderCallout1">
          <a:avLst>
            <a:gd name="adj1" fmla="val 47108"/>
            <a:gd name="adj2" fmla="val 88"/>
            <a:gd name="adj3" fmla="val 136381"/>
            <a:gd name="adj4" fmla="val -10964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Klassi ligikaudne laius</a:t>
          </a:r>
          <a:r>
            <a:rPr lang="et-EE" sz="1100" baseline="0"/>
            <a:t> on leitud Sturges' valemi alusel.</a:t>
          </a:r>
          <a:endParaRPr lang="et-EE" sz="1100"/>
        </a:p>
      </xdr:txBody>
    </xdr:sp>
    <xdr:clientData/>
  </xdr:twoCellAnchor>
  <xdr:twoCellAnchor>
    <xdr:from>
      <xdr:col>11</xdr:col>
      <xdr:colOff>373380</xdr:colOff>
      <xdr:row>38</xdr:row>
      <xdr:rowOff>160020</xdr:rowOff>
    </xdr:from>
    <xdr:to>
      <xdr:col>14</xdr:col>
      <xdr:colOff>190500</xdr:colOff>
      <xdr:row>41</xdr:row>
      <xdr:rowOff>144780</xdr:rowOff>
    </xdr:to>
    <xdr:sp macro="" textlink="">
      <xdr:nvSpPr>
        <xdr:cNvPr id="6" name="Line Callout 1 5"/>
        <xdr:cNvSpPr/>
      </xdr:nvSpPr>
      <xdr:spPr>
        <a:xfrm>
          <a:off x="8252460" y="6332220"/>
          <a:ext cx="1645920" cy="510540"/>
        </a:xfrm>
        <a:prstGeom prst="borderCallout1">
          <a:avLst>
            <a:gd name="adj1" fmla="val 47108"/>
            <a:gd name="adj2" fmla="val 88"/>
            <a:gd name="adj3" fmla="val 40859"/>
            <a:gd name="adj4" fmla="val -16578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</a:t>
          </a:r>
        </a:p>
        <a:p>
          <a:pPr algn="l"/>
          <a:r>
            <a:rPr lang="et-EE" sz="1100"/>
            <a:t>CHISQ.INV.RT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38100</xdr:colOff>
          <xdr:row>36</xdr:row>
          <xdr:rowOff>0</xdr:rowOff>
        </xdr:from>
        <xdr:to>
          <xdr:col>12</xdr:col>
          <xdr:colOff>205740</xdr:colOff>
          <xdr:row>37</xdr:row>
          <xdr:rowOff>15240</xdr:rowOff>
        </xdr:to>
        <xdr:sp macro="" textlink="">
          <xdr:nvSpPr>
            <xdr:cNvPr id="4104" name="Object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3</xdr:col>
      <xdr:colOff>152400</xdr:colOff>
      <xdr:row>32</xdr:row>
      <xdr:rowOff>144780</xdr:rowOff>
    </xdr:from>
    <xdr:to>
      <xdr:col>5</xdr:col>
      <xdr:colOff>624840</xdr:colOff>
      <xdr:row>34</xdr:row>
      <xdr:rowOff>152400</xdr:rowOff>
    </xdr:to>
    <xdr:sp macro="" textlink="">
      <xdr:nvSpPr>
        <xdr:cNvPr id="9" name="Line Callout 1 8"/>
        <xdr:cNvSpPr/>
      </xdr:nvSpPr>
      <xdr:spPr>
        <a:xfrm>
          <a:off x="2339340" y="5265420"/>
          <a:ext cx="2171700" cy="358140"/>
        </a:xfrm>
        <a:prstGeom prst="borderCallout1">
          <a:avLst>
            <a:gd name="adj1" fmla="val -103575"/>
            <a:gd name="adj2" fmla="val 121141"/>
            <a:gd name="adj3" fmla="val 51306"/>
            <a:gd name="adj4" fmla="val 101667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FREQUENCY</a:t>
          </a:r>
        </a:p>
      </xdr:txBody>
    </xdr:sp>
    <xdr:clientData/>
  </xdr:twoCellAnchor>
  <xdr:twoCellAnchor>
    <xdr:from>
      <xdr:col>6</xdr:col>
      <xdr:colOff>251460</xdr:colOff>
      <xdr:row>18</xdr:row>
      <xdr:rowOff>160020</xdr:rowOff>
    </xdr:from>
    <xdr:to>
      <xdr:col>9</xdr:col>
      <xdr:colOff>594360</xdr:colOff>
      <xdr:row>20</xdr:row>
      <xdr:rowOff>121920</xdr:rowOff>
    </xdr:to>
    <xdr:sp macro="" textlink="">
      <xdr:nvSpPr>
        <xdr:cNvPr id="10" name="Line Callout 1 9"/>
        <xdr:cNvSpPr/>
      </xdr:nvSpPr>
      <xdr:spPr>
        <a:xfrm>
          <a:off x="5082540" y="2796540"/>
          <a:ext cx="2171700" cy="312420"/>
        </a:xfrm>
        <a:prstGeom prst="borderCallout1">
          <a:avLst>
            <a:gd name="adj1" fmla="val 95889"/>
            <a:gd name="adj2" fmla="val 50614"/>
            <a:gd name="adj3" fmla="val 194918"/>
            <a:gd name="adj4" fmla="val 30089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Kasutame funktsiooni NORM.DIST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30</xdr:row>
          <xdr:rowOff>38100</xdr:rowOff>
        </xdr:from>
        <xdr:to>
          <xdr:col>13</xdr:col>
          <xdr:colOff>0</xdr:colOff>
          <xdr:row>32</xdr:row>
          <xdr:rowOff>152400</xdr:rowOff>
        </xdr:to>
        <xdr:sp macro="" textlink="">
          <xdr:nvSpPr>
            <xdr:cNvPr id="4105" name="Object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MAJMAT\GRANAL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leviisorid"/>
      <sheetName val="Koolipoiss"/>
    </sheetNames>
    <sheetDataSet>
      <sheetData sheetId="0">
        <row r="2">
          <cell r="B2">
            <v>2500</v>
          </cell>
          <cell r="C2">
            <v>3500</v>
          </cell>
        </row>
      </sheetData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ko Sauga" refreshedDate="42107.914229050926" createdVersion="4" refreshedVersion="4" minRefreshableVersion="3" recordCount="137">
  <cacheSource type="worksheet">
    <worksheetSource ref="A3:B140" sheet="N7.23"/>
  </cacheSource>
  <cacheFields count="2">
    <cacheField name="Töökogemus" numFmtId="0">
      <sharedItems containsSemiMixedTypes="0" containsString="0" containsNumber="1" containsInteger="1" minValue="1" maxValue="3" count="3">
        <n v="3"/>
        <n v="1"/>
        <n v="2"/>
      </sharedItems>
    </cacheField>
    <cacheField name="A3" numFmtId="0">
      <sharedItems containsSemiMixedTypes="0" containsString="0" containsNumber="1" containsInteger="1" minValue="2" maxValue="4" count="3">
        <n v="3"/>
        <n v="4"/>
        <n v="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7">
  <r>
    <x v="0"/>
    <x v="0"/>
  </r>
  <r>
    <x v="1"/>
    <x v="0"/>
  </r>
  <r>
    <x v="0"/>
    <x v="1"/>
  </r>
  <r>
    <x v="1"/>
    <x v="2"/>
  </r>
  <r>
    <x v="1"/>
    <x v="0"/>
  </r>
  <r>
    <x v="0"/>
    <x v="0"/>
  </r>
  <r>
    <x v="1"/>
    <x v="2"/>
  </r>
  <r>
    <x v="2"/>
    <x v="1"/>
  </r>
  <r>
    <x v="1"/>
    <x v="0"/>
  </r>
  <r>
    <x v="1"/>
    <x v="2"/>
  </r>
  <r>
    <x v="1"/>
    <x v="0"/>
  </r>
  <r>
    <x v="0"/>
    <x v="1"/>
  </r>
  <r>
    <x v="1"/>
    <x v="0"/>
  </r>
  <r>
    <x v="1"/>
    <x v="0"/>
  </r>
  <r>
    <x v="1"/>
    <x v="0"/>
  </r>
  <r>
    <x v="1"/>
    <x v="0"/>
  </r>
  <r>
    <x v="1"/>
    <x v="1"/>
  </r>
  <r>
    <x v="1"/>
    <x v="1"/>
  </r>
  <r>
    <x v="0"/>
    <x v="2"/>
  </r>
  <r>
    <x v="2"/>
    <x v="2"/>
  </r>
  <r>
    <x v="0"/>
    <x v="0"/>
  </r>
  <r>
    <x v="1"/>
    <x v="1"/>
  </r>
  <r>
    <x v="0"/>
    <x v="1"/>
  </r>
  <r>
    <x v="0"/>
    <x v="2"/>
  </r>
  <r>
    <x v="1"/>
    <x v="0"/>
  </r>
  <r>
    <x v="0"/>
    <x v="0"/>
  </r>
  <r>
    <x v="2"/>
    <x v="1"/>
  </r>
  <r>
    <x v="2"/>
    <x v="2"/>
  </r>
  <r>
    <x v="0"/>
    <x v="0"/>
  </r>
  <r>
    <x v="2"/>
    <x v="1"/>
  </r>
  <r>
    <x v="2"/>
    <x v="1"/>
  </r>
  <r>
    <x v="0"/>
    <x v="1"/>
  </r>
  <r>
    <x v="0"/>
    <x v="1"/>
  </r>
  <r>
    <x v="1"/>
    <x v="1"/>
  </r>
  <r>
    <x v="1"/>
    <x v="1"/>
  </r>
  <r>
    <x v="1"/>
    <x v="1"/>
  </r>
  <r>
    <x v="2"/>
    <x v="1"/>
  </r>
  <r>
    <x v="2"/>
    <x v="1"/>
  </r>
  <r>
    <x v="2"/>
    <x v="1"/>
  </r>
  <r>
    <x v="1"/>
    <x v="0"/>
  </r>
  <r>
    <x v="0"/>
    <x v="1"/>
  </r>
  <r>
    <x v="1"/>
    <x v="1"/>
  </r>
  <r>
    <x v="2"/>
    <x v="2"/>
  </r>
  <r>
    <x v="2"/>
    <x v="2"/>
  </r>
  <r>
    <x v="2"/>
    <x v="2"/>
  </r>
  <r>
    <x v="2"/>
    <x v="1"/>
  </r>
  <r>
    <x v="2"/>
    <x v="2"/>
  </r>
  <r>
    <x v="2"/>
    <x v="2"/>
  </r>
  <r>
    <x v="2"/>
    <x v="2"/>
  </r>
  <r>
    <x v="2"/>
    <x v="2"/>
  </r>
  <r>
    <x v="1"/>
    <x v="1"/>
  </r>
  <r>
    <x v="1"/>
    <x v="1"/>
  </r>
  <r>
    <x v="1"/>
    <x v="0"/>
  </r>
  <r>
    <x v="0"/>
    <x v="0"/>
  </r>
  <r>
    <x v="1"/>
    <x v="1"/>
  </r>
  <r>
    <x v="2"/>
    <x v="1"/>
  </r>
  <r>
    <x v="1"/>
    <x v="2"/>
  </r>
  <r>
    <x v="0"/>
    <x v="1"/>
  </r>
  <r>
    <x v="0"/>
    <x v="2"/>
  </r>
  <r>
    <x v="0"/>
    <x v="2"/>
  </r>
  <r>
    <x v="1"/>
    <x v="2"/>
  </r>
  <r>
    <x v="0"/>
    <x v="2"/>
  </r>
  <r>
    <x v="0"/>
    <x v="0"/>
  </r>
  <r>
    <x v="0"/>
    <x v="2"/>
  </r>
  <r>
    <x v="0"/>
    <x v="2"/>
  </r>
  <r>
    <x v="0"/>
    <x v="0"/>
  </r>
  <r>
    <x v="0"/>
    <x v="2"/>
  </r>
  <r>
    <x v="2"/>
    <x v="2"/>
  </r>
  <r>
    <x v="1"/>
    <x v="0"/>
  </r>
  <r>
    <x v="0"/>
    <x v="0"/>
  </r>
  <r>
    <x v="0"/>
    <x v="2"/>
  </r>
  <r>
    <x v="0"/>
    <x v="2"/>
  </r>
  <r>
    <x v="0"/>
    <x v="1"/>
  </r>
  <r>
    <x v="2"/>
    <x v="0"/>
  </r>
  <r>
    <x v="2"/>
    <x v="1"/>
  </r>
  <r>
    <x v="2"/>
    <x v="2"/>
  </r>
  <r>
    <x v="0"/>
    <x v="0"/>
  </r>
  <r>
    <x v="2"/>
    <x v="2"/>
  </r>
  <r>
    <x v="1"/>
    <x v="0"/>
  </r>
  <r>
    <x v="1"/>
    <x v="1"/>
  </r>
  <r>
    <x v="1"/>
    <x v="1"/>
  </r>
  <r>
    <x v="1"/>
    <x v="1"/>
  </r>
  <r>
    <x v="0"/>
    <x v="0"/>
  </r>
  <r>
    <x v="0"/>
    <x v="1"/>
  </r>
  <r>
    <x v="0"/>
    <x v="0"/>
  </r>
  <r>
    <x v="0"/>
    <x v="2"/>
  </r>
  <r>
    <x v="0"/>
    <x v="0"/>
  </r>
  <r>
    <x v="2"/>
    <x v="0"/>
  </r>
  <r>
    <x v="0"/>
    <x v="0"/>
  </r>
  <r>
    <x v="0"/>
    <x v="1"/>
  </r>
  <r>
    <x v="0"/>
    <x v="2"/>
  </r>
  <r>
    <x v="2"/>
    <x v="0"/>
  </r>
  <r>
    <x v="0"/>
    <x v="1"/>
  </r>
  <r>
    <x v="2"/>
    <x v="0"/>
  </r>
  <r>
    <x v="2"/>
    <x v="1"/>
  </r>
  <r>
    <x v="1"/>
    <x v="2"/>
  </r>
  <r>
    <x v="1"/>
    <x v="0"/>
  </r>
  <r>
    <x v="1"/>
    <x v="1"/>
  </r>
  <r>
    <x v="1"/>
    <x v="0"/>
  </r>
  <r>
    <x v="0"/>
    <x v="0"/>
  </r>
  <r>
    <x v="0"/>
    <x v="1"/>
  </r>
  <r>
    <x v="2"/>
    <x v="0"/>
  </r>
  <r>
    <x v="2"/>
    <x v="0"/>
  </r>
  <r>
    <x v="1"/>
    <x v="2"/>
  </r>
  <r>
    <x v="1"/>
    <x v="0"/>
  </r>
  <r>
    <x v="1"/>
    <x v="0"/>
  </r>
  <r>
    <x v="0"/>
    <x v="0"/>
  </r>
  <r>
    <x v="0"/>
    <x v="0"/>
  </r>
  <r>
    <x v="0"/>
    <x v="1"/>
  </r>
  <r>
    <x v="2"/>
    <x v="1"/>
  </r>
  <r>
    <x v="2"/>
    <x v="2"/>
  </r>
  <r>
    <x v="2"/>
    <x v="1"/>
  </r>
  <r>
    <x v="1"/>
    <x v="1"/>
  </r>
  <r>
    <x v="1"/>
    <x v="1"/>
  </r>
  <r>
    <x v="0"/>
    <x v="1"/>
  </r>
  <r>
    <x v="2"/>
    <x v="1"/>
  </r>
  <r>
    <x v="2"/>
    <x v="1"/>
  </r>
  <r>
    <x v="0"/>
    <x v="1"/>
  </r>
  <r>
    <x v="1"/>
    <x v="1"/>
  </r>
  <r>
    <x v="0"/>
    <x v="2"/>
  </r>
  <r>
    <x v="0"/>
    <x v="1"/>
  </r>
  <r>
    <x v="0"/>
    <x v="2"/>
  </r>
  <r>
    <x v="0"/>
    <x v="1"/>
  </r>
  <r>
    <x v="2"/>
    <x v="1"/>
  </r>
  <r>
    <x v="2"/>
    <x v="1"/>
  </r>
  <r>
    <x v="2"/>
    <x v="1"/>
  </r>
  <r>
    <x v="2"/>
    <x v="1"/>
  </r>
  <r>
    <x v="2"/>
    <x v="1"/>
  </r>
  <r>
    <x v="0"/>
    <x v="1"/>
  </r>
  <r>
    <x v="0"/>
    <x v="1"/>
  </r>
  <r>
    <x v="2"/>
    <x v="2"/>
  </r>
  <r>
    <x v="2"/>
    <x v="2"/>
  </r>
  <r>
    <x v="2"/>
    <x v="1"/>
  </r>
  <r>
    <x v="2"/>
    <x v="0"/>
  </r>
  <r>
    <x v="2"/>
    <x v="2"/>
  </r>
  <r>
    <x v="2"/>
    <x v="0"/>
  </r>
  <r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D4:H9" firstHeaderRow="1" firstDataRow="2" firstDataCol="1"/>
  <pivotFields count="2">
    <pivotField axis="axisRow" showAll="0">
      <items count="4">
        <item x="1"/>
        <item x="2"/>
        <item x="0"/>
        <item t="default"/>
      </items>
    </pivotField>
    <pivotField axis="axisCol" dataField="1" showAll="0" defaultSubtotal="0">
      <items count="3">
        <item x="2"/>
        <item x="0"/>
        <item x="1"/>
      </items>
    </pivotField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Count of A3" fld="1" subtotal="count" baseField="0" baseItem="0"/>
  </dataFields>
  <formats count="1"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image" Target="../media/image2.emf"/><Relationship Id="rId5" Type="http://schemas.openxmlformats.org/officeDocument/2006/relationships/oleObject" Target="../embeddings/oleObject2.bin"/><Relationship Id="rId4" Type="http://schemas.openxmlformats.org/officeDocument/2006/relationships/image" Target="../media/image1.emf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7.bin"/><Relationship Id="rId3" Type="http://schemas.openxmlformats.org/officeDocument/2006/relationships/vmlDrawing" Target="../drawings/vmlDrawing7.vml"/><Relationship Id="rId7" Type="http://schemas.openxmlformats.org/officeDocument/2006/relationships/image" Target="../media/image9.emf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oleObject16.bin"/><Relationship Id="rId5" Type="http://schemas.openxmlformats.org/officeDocument/2006/relationships/image" Target="../media/image8.emf"/><Relationship Id="rId4" Type="http://schemas.openxmlformats.org/officeDocument/2006/relationships/oleObject" Target="../embeddings/oleObject15.bin"/><Relationship Id="rId9" Type="http://schemas.openxmlformats.org/officeDocument/2006/relationships/image" Target="../media/image10.emf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1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omments" Target="../comments4.xml"/><Relationship Id="rId3" Type="http://schemas.openxmlformats.org/officeDocument/2006/relationships/vmlDrawing" Target="../drawings/vmlDrawing8.vml"/><Relationship Id="rId7" Type="http://schemas.openxmlformats.org/officeDocument/2006/relationships/image" Target="../media/image12.emf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oleObject19.bin"/><Relationship Id="rId5" Type="http://schemas.openxmlformats.org/officeDocument/2006/relationships/image" Target="../media/image11.emf"/><Relationship Id="rId4" Type="http://schemas.openxmlformats.org/officeDocument/2006/relationships/oleObject" Target="../embeddings/oleObject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image" Target="../media/image2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4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7" Type="http://schemas.openxmlformats.org/officeDocument/2006/relationships/image" Target="../media/image4.e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6.bin"/><Relationship Id="rId5" Type="http://schemas.openxmlformats.org/officeDocument/2006/relationships/image" Target="../media/image3.emf"/><Relationship Id="rId4" Type="http://schemas.openxmlformats.org/officeDocument/2006/relationships/oleObject" Target="../embeddings/oleObject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4.vml"/><Relationship Id="rId7" Type="http://schemas.openxmlformats.org/officeDocument/2006/relationships/image" Target="../media/image6.emf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oleObject8.bin"/><Relationship Id="rId5" Type="http://schemas.openxmlformats.org/officeDocument/2006/relationships/image" Target="../media/image5.emf"/><Relationship Id="rId4" Type="http://schemas.openxmlformats.org/officeDocument/2006/relationships/oleObject" Target="../embeddings/oleObject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emf"/><Relationship Id="rId3" Type="http://schemas.openxmlformats.org/officeDocument/2006/relationships/oleObject" Target="../embeddings/oleObject9.bin"/><Relationship Id="rId7" Type="http://schemas.openxmlformats.org/officeDocument/2006/relationships/oleObject" Target="../embeddings/oleObject11.bin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8.xml"/><Relationship Id="rId6" Type="http://schemas.openxmlformats.org/officeDocument/2006/relationships/image" Target="../media/image8.emf"/><Relationship Id="rId5" Type="http://schemas.openxmlformats.org/officeDocument/2006/relationships/oleObject" Target="../embeddings/oleObject10.bin"/><Relationship Id="rId4" Type="http://schemas.openxmlformats.org/officeDocument/2006/relationships/image" Target="../media/image7.emf"/><Relationship Id="rId9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4.bin"/><Relationship Id="rId3" Type="http://schemas.openxmlformats.org/officeDocument/2006/relationships/vmlDrawing" Target="../drawings/vmlDrawing6.vml"/><Relationship Id="rId7" Type="http://schemas.openxmlformats.org/officeDocument/2006/relationships/image" Target="../media/image7.emf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Relationship Id="rId6" Type="http://schemas.openxmlformats.org/officeDocument/2006/relationships/oleObject" Target="../embeddings/oleObject13.bin"/><Relationship Id="rId5" Type="http://schemas.openxmlformats.org/officeDocument/2006/relationships/image" Target="../media/image9.emf"/><Relationship Id="rId10" Type="http://schemas.openxmlformats.org/officeDocument/2006/relationships/comments" Target="../comments3.xml"/><Relationship Id="rId4" Type="http://schemas.openxmlformats.org/officeDocument/2006/relationships/oleObject" Target="../embeddings/oleObject12.bin"/><Relationship Id="rId9" Type="http://schemas.openxmlformats.org/officeDocument/2006/relationships/image" Target="../media/image8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53"/>
  <sheetViews>
    <sheetView tabSelected="1" workbookViewId="0">
      <selection activeCell="C1" sqref="C1"/>
    </sheetView>
  </sheetViews>
  <sheetFormatPr defaultRowHeight="13.8" x14ac:dyDescent="0.3"/>
  <cols>
    <col min="1" max="1" width="12" customWidth="1"/>
  </cols>
  <sheetData>
    <row r="1" spans="1:7" x14ac:dyDescent="0.3">
      <c r="A1" s="30" t="s">
        <v>241</v>
      </c>
    </row>
    <row r="2" spans="1:7" x14ac:dyDescent="0.3">
      <c r="A2" s="30" t="s">
        <v>262</v>
      </c>
    </row>
    <row r="3" spans="1:7" ht="34.799999999999997" customHeight="1" x14ac:dyDescent="0.3">
      <c r="A3" s="26" t="s">
        <v>26</v>
      </c>
      <c r="E3" s="30" t="s">
        <v>31</v>
      </c>
    </row>
    <row r="4" spans="1:7" x14ac:dyDescent="0.3">
      <c r="A4" s="25">
        <v>45.1</v>
      </c>
      <c r="E4" s="3" t="s">
        <v>32</v>
      </c>
      <c r="F4" s="28" t="s">
        <v>234</v>
      </c>
      <c r="G4">
        <v>44</v>
      </c>
    </row>
    <row r="5" spans="1:7" x14ac:dyDescent="0.3">
      <c r="A5" s="25">
        <v>45</v>
      </c>
      <c r="E5" s="3" t="s">
        <v>48</v>
      </c>
      <c r="F5" s="28" t="s">
        <v>235</v>
      </c>
      <c r="G5">
        <v>44</v>
      </c>
    </row>
    <row r="6" spans="1:7" x14ac:dyDescent="0.3">
      <c r="A6" s="25">
        <v>44.1</v>
      </c>
    </row>
    <row r="7" spans="1:7" x14ac:dyDescent="0.3">
      <c r="A7" s="25">
        <v>43.3</v>
      </c>
      <c r="E7" s="30" t="s">
        <v>33</v>
      </c>
      <c r="F7" s="27"/>
    </row>
    <row r="8" spans="1:7" x14ac:dyDescent="0.3">
      <c r="A8" s="25">
        <v>44.7</v>
      </c>
      <c r="E8" s="3" t="s">
        <v>34</v>
      </c>
      <c r="F8" s="29" t="s">
        <v>37</v>
      </c>
      <c r="G8">
        <f>COUNT(A4:A53)</f>
        <v>50</v>
      </c>
    </row>
    <row r="9" spans="1:7" ht="19.2" x14ac:dyDescent="0.4">
      <c r="A9" s="25">
        <v>44</v>
      </c>
      <c r="E9" s="3" t="s">
        <v>274</v>
      </c>
      <c r="F9" s="29" t="s">
        <v>38</v>
      </c>
      <c r="G9" s="25">
        <f>AVERAGE(A4:A53)</f>
        <v>44.253999999999998</v>
      </c>
    </row>
    <row r="10" spans="1:7" x14ac:dyDescent="0.3">
      <c r="A10" s="25">
        <v>44.5</v>
      </c>
      <c r="E10" s="3" t="s">
        <v>35</v>
      </c>
      <c r="F10" s="29" t="s">
        <v>27</v>
      </c>
      <c r="G10" s="25">
        <f>_xlfn.STDEV.S(A4:A53)</f>
        <v>1.495327416197755</v>
      </c>
    </row>
    <row r="11" spans="1:7" x14ac:dyDescent="0.3">
      <c r="A11" s="25">
        <v>44.8</v>
      </c>
      <c r="F11" s="27"/>
    </row>
    <row r="12" spans="1:7" x14ac:dyDescent="0.3">
      <c r="A12" s="25">
        <v>43.6</v>
      </c>
      <c r="E12" s="3" t="s">
        <v>36</v>
      </c>
      <c r="F12" s="29" t="s">
        <v>39</v>
      </c>
      <c r="G12" s="25">
        <f>G10/SQRT(G8)</f>
        <v>0.21147123121751829</v>
      </c>
    </row>
    <row r="13" spans="1:7" x14ac:dyDescent="0.3">
      <c r="A13" s="25">
        <v>42.7</v>
      </c>
      <c r="E13" s="3" t="s">
        <v>43</v>
      </c>
      <c r="F13" s="29" t="s">
        <v>233</v>
      </c>
      <c r="G13" s="25">
        <f>(G9-G4)/G10</f>
        <v>0.16986246439984126</v>
      </c>
    </row>
    <row r="14" spans="1:7" x14ac:dyDescent="0.3">
      <c r="A14" s="25">
        <v>44.4</v>
      </c>
    </row>
    <row r="15" spans="1:7" x14ac:dyDescent="0.3">
      <c r="A15" s="25">
        <v>44.5</v>
      </c>
    </row>
    <row r="16" spans="1:7" x14ac:dyDescent="0.3">
      <c r="A16" s="25">
        <v>43.7</v>
      </c>
    </row>
    <row r="17" spans="1:10" x14ac:dyDescent="0.3">
      <c r="A17" s="25">
        <v>47.6</v>
      </c>
      <c r="E17" s="30" t="s">
        <v>40</v>
      </c>
    </row>
    <row r="18" spans="1:10" x14ac:dyDescent="0.3">
      <c r="A18" s="25">
        <v>41.3</v>
      </c>
      <c r="E18" s="3" t="s">
        <v>24</v>
      </c>
      <c r="F18" s="28" t="s">
        <v>42</v>
      </c>
      <c r="G18" s="31">
        <v>0.05</v>
      </c>
    </row>
    <row r="19" spans="1:10" x14ac:dyDescent="0.3">
      <c r="A19" s="25">
        <v>45.1</v>
      </c>
      <c r="E19" s="3" t="s">
        <v>41</v>
      </c>
      <c r="F19" s="21" t="s">
        <v>232</v>
      </c>
      <c r="G19" s="25">
        <f>-_xlfn.NORM.S.INV(G18/2)</f>
        <v>1.9599639845400538</v>
      </c>
      <c r="H19" t="s">
        <v>236</v>
      </c>
    </row>
    <row r="20" spans="1:10" x14ac:dyDescent="0.3">
      <c r="A20" s="25">
        <v>45.2</v>
      </c>
      <c r="G20" s="25"/>
    </row>
    <row r="21" spans="1:10" x14ac:dyDescent="0.3">
      <c r="A21" s="25">
        <v>44.5</v>
      </c>
    </row>
    <row r="22" spans="1:10" x14ac:dyDescent="0.3">
      <c r="A22" s="25">
        <v>43.5</v>
      </c>
      <c r="E22" s="30" t="s">
        <v>44</v>
      </c>
    </row>
    <row r="23" spans="1:10" x14ac:dyDescent="0.3">
      <c r="A23" s="25">
        <v>45.8</v>
      </c>
      <c r="H23" s="29" t="s">
        <v>233</v>
      </c>
      <c r="J23" s="21" t="s">
        <v>232</v>
      </c>
    </row>
    <row r="24" spans="1:10" x14ac:dyDescent="0.3">
      <c r="A24" s="25">
        <v>44.8</v>
      </c>
      <c r="E24" s="22" t="s">
        <v>45</v>
      </c>
      <c r="H24" s="25">
        <f>G13</f>
        <v>0.16986246439984126</v>
      </c>
      <c r="I24" s="22" t="s">
        <v>82</v>
      </c>
      <c r="J24" s="25">
        <f>G19</f>
        <v>1.9599639845400538</v>
      </c>
    </row>
    <row r="25" spans="1:10" x14ac:dyDescent="0.3">
      <c r="A25" s="25">
        <v>43</v>
      </c>
      <c r="E25" s="22"/>
    </row>
    <row r="26" spans="1:10" x14ac:dyDescent="0.3">
      <c r="A26" s="25">
        <v>43.6</v>
      </c>
      <c r="E26" s="30" t="s">
        <v>47</v>
      </c>
    </row>
    <row r="27" spans="1:10" x14ac:dyDescent="0.3">
      <c r="A27" s="25">
        <v>44.8</v>
      </c>
    </row>
    <row r="28" spans="1:10" x14ac:dyDescent="0.3">
      <c r="A28" s="25">
        <v>43.8</v>
      </c>
    </row>
    <row r="29" spans="1:10" x14ac:dyDescent="0.3">
      <c r="A29" s="25">
        <v>42.2</v>
      </c>
    </row>
    <row r="30" spans="1:10" x14ac:dyDescent="0.3">
      <c r="A30" s="25">
        <v>45.1</v>
      </c>
    </row>
    <row r="31" spans="1:10" x14ac:dyDescent="0.3">
      <c r="A31" s="25">
        <v>44.6</v>
      </c>
    </row>
    <row r="32" spans="1:10" x14ac:dyDescent="0.3">
      <c r="A32" s="25">
        <v>42.6</v>
      </c>
    </row>
    <row r="33" spans="1:1" x14ac:dyDescent="0.3">
      <c r="A33" s="25">
        <v>43.3</v>
      </c>
    </row>
    <row r="34" spans="1:1" x14ac:dyDescent="0.3">
      <c r="A34" s="25">
        <v>43.3</v>
      </c>
    </row>
    <row r="35" spans="1:1" x14ac:dyDescent="0.3">
      <c r="A35" s="25">
        <v>43.8</v>
      </c>
    </row>
    <row r="36" spans="1:1" x14ac:dyDescent="0.3">
      <c r="A36" s="25">
        <v>45</v>
      </c>
    </row>
    <row r="37" spans="1:1" x14ac:dyDescent="0.3">
      <c r="A37" s="25">
        <v>44.6</v>
      </c>
    </row>
    <row r="38" spans="1:1" x14ac:dyDescent="0.3">
      <c r="A38" s="25">
        <v>42</v>
      </c>
    </row>
    <row r="39" spans="1:1" x14ac:dyDescent="0.3">
      <c r="A39" s="25">
        <v>43.1</v>
      </c>
    </row>
    <row r="40" spans="1:1" x14ac:dyDescent="0.3">
      <c r="A40" s="25">
        <v>42.3</v>
      </c>
    </row>
    <row r="41" spans="1:1" x14ac:dyDescent="0.3">
      <c r="A41" s="25">
        <v>46.1</v>
      </c>
    </row>
    <row r="42" spans="1:1" x14ac:dyDescent="0.3">
      <c r="A42" s="25">
        <v>46.3</v>
      </c>
    </row>
    <row r="43" spans="1:1" x14ac:dyDescent="0.3">
      <c r="A43" s="25">
        <v>45.4</v>
      </c>
    </row>
    <row r="44" spans="1:1" x14ac:dyDescent="0.3">
      <c r="A44" s="25">
        <v>46.5</v>
      </c>
    </row>
    <row r="45" spans="1:1" x14ac:dyDescent="0.3">
      <c r="A45" s="25">
        <v>46.2</v>
      </c>
    </row>
    <row r="46" spans="1:1" x14ac:dyDescent="0.3">
      <c r="A46" s="25">
        <v>43.1</v>
      </c>
    </row>
    <row r="47" spans="1:1" x14ac:dyDescent="0.3">
      <c r="A47" s="25">
        <v>43.9</v>
      </c>
    </row>
    <row r="48" spans="1:1" x14ac:dyDescent="0.3">
      <c r="A48" s="25">
        <v>44.7</v>
      </c>
    </row>
    <row r="49" spans="1:1" x14ac:dyDescent="0.3">
      <c r="A49" s="25">
        <v>40.6</v>
      </c>
    </row>
    <row r="50" spans="1:1" x14ac:dyDescent="0.3">
      <c r="A50" s="25">
        <v>45.3</v>
      </c>
    </row>
    <row r="51" spans="1:1" x14ac:dyDescent="0.3">
      <c r="A51" s="25">
        <v>43.3</v>
      </c>
    </row>
    <row r="52" spans="1:1" x14ac:dyDescent="0.3">
      <c r="A52" s="25">
        <v>48.7</v>
      </c>
    </row>
    <row r="53" spans="1:1" x14ac:dyDescent="0.3">
      <c r="A53" s="25">
        <v>43.3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2" shapeId="22529" r:id="rId3">
          <objectPr defaultSize="0" autoPict="0" r:id="rId4">
            <anchor moveWithCells="1">
              <from>
                <xdr:col>7</xdr:col>
                <xdr:colOff>358140</xdr:colOff>
                <xdr:row>9</xdr:row>
                <xdr:rowOff>144780</xdr:rowOff>
              </from>
              <to>
                <xdr:col>8</xdr:col>
                <xdr:colOff>434340</xdr:colOff>
                <xdr:row>12</xdr:row>
                <xdr:rowOff>152400</xdr:rowOff>
              </to>
            </anchor>
          </objectPr>
        </oleObject>
      </mc:Choice>
      <mc:Fallback>
        <oleObject progId="Equation.2" shapeId="22529" r:id="rId3"/>
      </mc:Fallback>
    </mc:AlternateContent>
    <mc:AlternateContent xmlns:mc="http://schemas.openxmlformats.org/markup-compatibility/2006">
      <mc:Choice Requires="x14">
        <oleObject progId="Equation.2" shapeId="22530" r:id="rId5">
          <objectPr defaultSize="0" autoPict="0" r:id="rId6">
            <anchor moveWithCells="1">
              <from>
                <xdr:col>7</xdr:col>
                <xdr:colOff>342900</xdr:colOff>
                <xdr:row>12</xdr:row>
                <xdr:rowOff>167640</xdr:rowOff>
              </from>
              <to>
                <xdr:col>8</xdr:col>
                <xdr:colOff>426720</xdr:colOff>
                <xdr:row>15</xdr:row>
                <xdr:rowOff>83820</xdr:rowOff>
              </to>
            </anchor>
          </objectPr>
        </oleObject>
      </mc:Choice>
      <mc:Fallback>
        <oleObject progId="Equation.2" shapeId="22530" r:id="rId5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0"/>
  <sheetViews>
    <sheetView workbookViewId="0">
      <selection activeCell="A2" sqref="A2"/>
    </sheetView>
  </sheetViews>
  <sheetFormatPr defaultRowHeight="13.8" x14ac:dyDescent="0.3"/>
  <cols>
    <col min="1" max="1" width="16.21875" customWidth="1"/>
    <col min="2" max="2" width="10.88671875" customWidth="1"/>
  </cols>
  <sheetData>
    <row r="1" spans="1:11" x14ac:dyDescent="0.3">
      <c r="A1" s="30" t="s">
        <v>266</v>
      </c>
    </row>
    <row r="3" spans="1:11" x14ac:dyDescent="0.3">
      <c r="A3" s="30" t="s">
        <v>267</v>
      </c>
    </row>
    <row r="4" spans="1:11" x14ac:dyDescent="0.3">
      <c r="A4" s="30" t="s">
        <v>158</v>
      </c>
      <c r="I4" s="30" t="s">
        <v>174</v>
      </c>
      <c r="K4" t="s">
        <v>178</v>
      </c>
    </row>
    <row r="5" spans="1:11" x14ac:dyDescent="0.3">
      <c r="A5" s="8"/>
      <c r="B5" s="8" t="s">
        <v>153</v>
      </c>
      <c r="C5" s="78" t="s">
        <v>154</v>
      </c>
      <c r="D5" s="8" t="s">
        <v>23</v>
      </c>
      <c r="H5" s="22" t="s">
        <v>29</v>
      </c>
      <c r="J5" s="22" t="s">
        <v>177</v>
      </c>
    </row>
    <row r="6" spans="1:11" x14ac:dyDescent="0.3">
      <c r="A6" s="8" t="s">
        <v>155</v>
      </c>
      <c r="B6" s="84">
        <v>17</v>
      </c>
      <c r="C6" s="85">
        <v>14</v>
      </c>
      <c r="D6">
        <f>SUM(B6:C6)</f>
        <v>31</v>
      </c>
      <c r="H6" s="21" t="s">
        <v>28</v>
      </c>
      <c r="J6" s="22" t="s">
        <v>111</v>
      </c>
    </row>
    <row r="7" spans="1:11" x14ac:dyDescent="0.3">
      <c r="A7" s="8" t="s">
        <v>156</v>
      </c>
      <c r="B7" s="84">
        <v>29</v>
      </c>
      <c r="C7" s="85">
        <v>45</v>
      </c>
      <c r="D7">
        <f>SUM(B7:C7)</f>
        <v>74</v>
      </c>
      <c r="H7" s="73">
        <f>_xlfn.CHISQ.TEST(B6:C8,B17:C19)</f>
        <v>0.11384483130955002</v>
      </c>
      <c r="I7" s="22" t="s">
        <v>46</v>
      </c>
      <c r="J7">
        <v>0.05</v>
      </c>
    </row>
    <row r="8" spans="1:11" ht="14.4" thickBot="1" x14ac:dyDescent="0.35">
      <c r="A8" s="76" t="s">
        <v>157</v>
      </c>
      <c r="B8" s="86">
        <v>14</v>
      </c>
      <c r="C8" s="87">
        <v>31</v>
      </c>
      <c r="D8" s="77">
        <f>SUM(B8:C8)</f>
        <v>45</v>
      </c>
    </row>
    <row r="9" spans="1:11" ht="14.4" thickTop="1" x14ac:dyDescent="0.3">
      <c r="A9" s="8" t="s">
        <v>23</v>
      </c>
      <c r="B9">
        <f>SUM(B6:B8)</f>
        <v>60</v>
      </c>
      <c r="C9" s="79">
        <f>SUM(C6:C8)</f>
        <v>90</v>
      </c>
      <c r="D9">
        <f>SUM(D6:D8)</f>
        <v>150</v>
      </c>
      <c r="H9" s="84"/>
      <c r="I9" t="s">
        <v>176</v>
      </c>
    </row>
    <row r="10" spans="1:11" x14ac:dyDescent="0.3">
      <c r="H10" s="80"/>
      <c r="I10" t="s">
        <v>175</v>
      </c>
    </row>
    <row r="11" spans="1:11" ht="27.6" x14ac:dyDescent="0.3">
      <c r="B11" s="69" t="s">
        <v>159</v>
      </c>
      <c r="C11" s="69" t="s">
        <v>160</v>
      </c>
    </row>
    <row r="12" spans="1:11" x14ac:dyDescent="0.3">
      <c r="B12">
        <f>B9/D9</f>
        <v>0.4</v>
      </c>
      <c r="C12">
        <f>C9/D9</f>
        <v>0.6</v>
      </c>
    </row>
    <row r="14" spans="1:11" x14ac:dyDescent="0.3">
      <c r="A14" s="30" t="s">
        <v>268</v>
      </c>
    </row>
    <row r="15" spans="1:11" x14ac:dyDescent="0.3">
      <c r="A15" s="30" t="s">
        <v>161</v>
      </c>
    </row>
    <row r="16" spans="1:11" x14ac:dyDescent="0.3">
      <c r="A16" s="8"/>
      <c r="B16" s="8" t="s">
        <v>153</v>
      </c>
      <c r="C16" s="78" t="s">
        <v>154</v>
      </c>
      <c r="D16" s="8" t="s">
        <v>23</v>
      </c>
    </row>
    <row r="17" spans="1:4" x14ac:dyDescent="0.3">
      <c r="A17" s="8" t="s">
        <v>155</v>
      </c>
      <c r="B17" s="80">
        <f>B$12*$D6</f>
        <v>12.4</v>
      </c>
      <c r="C17" s="81">
        <f>C$12*$D6</f>
        <v>18.599999999999998</v>
      </c>
      <c r="D17">
        <f>SUM(B17:C17)</f>
        <v>31</v>
      </c>
    </row>
    <row r="18" spans="1:4" x14ac:dyDescent="0.3">
      <c r="A18" s="8" t="s">
        <v>156</v>
      </c>
      <c r="B18" s="80">
        <f t="shared" ref="B18:C18" si="0">B$12*$D7</f>
        <v>29.6</v>
      </c>
      <c r="C18" s="81">
        <f t="shared" si="0"/>
        <v>44.4</v>
      </c>
      <c r="D18">
        <f>SUM(B18:C18)</f>
        <v>74</v>
      </c>
    </row>
    <row r="19" spans="1:4" ht="14.4" thickBot="1" x14ac:dyDescent="0.35">
      <c r="A19" s="76" t="s">
        <v>157</v>
      </c>
      <c r="B19" s="82">
        <f t="shared" ref="B19:C19" si="1">B$12*$D8</f>
        <v>18</v>
      </c>
      <c r="C19" s="83">
        <f t="shared" si="1"/>
        <v>27</v>
      </c>
      <c r="D19" s="77">
        <f>SUM(B19:C19)</f>
        <v>45</v>
      </c>
    </row>
    <row r="20" spans="1:4" ht="14.4" thickTop="1" x14ac:dyDescent="0.3">
      <c r="A20" s="8" t="s">
        <v>23</v>
      </c>
      <c r="B20">
        <f>SUM(B17:B19)</f>
        <v>60</v>
      </c>
      <c r="C20" s="79">
        <f>SUM(C17:C19)</f>
        <v>90</v>
      </c>
      <c r="D20">
        <f>SUM(D17:D19)</f>
        <v>150</v>
      </c>
    </row>
    <row r="22" spans="1:4" x14ac:dyDescent="0.3">
      <c r="A22" s="30" t="s">
        <v>269</v>
      </c>
    </row>
    <row r="23" spans="1:4" x14ac:dyDescent="0.3">
      <c r="A23" s="30" t="s">
        <v>173</v>
      </c>
      <c r="B23" t="s">
        <v>289</v>
      </c>
    </row>
    <row r="24" spans="1:4" x14ac:dyDescent="0.3">
      <c r="A24" s="30" t="s">
        <v>168</v>
      </c>
    </row>
    <row r="25" spans="1:4" ht="42.6" x14ac:dyDescent="0.3">
      <c r="A25" s="8"/>
      <c r="B25" s="69" t="s">
        <v>150</v>
      </c>
      <c r="C25" s="26" t="s">
        <v>149</v>
      </c>
      <c r="D25" s="8"/>
    </row>
    <row r="26" spans="1:4" x14ac:dyDescent="0.3">
      <c r="A26" s="8" t="s">
        <v>162</v>
      </c>
      <c r="B26">
        <f>B6</f>
        <v>17</v>
      </c>
      <c r="C26">
        <f>B17</f>
        <v>12.4</v>
      </c>
      <c r="D26" s="24">
        <f>(B26-C26)^2/C26</f>
        <v>1.7064516129032254</v>
      </c>
    </row>
    <row r="27" spans="1:4" x14ac:dyDescent="0.3">
      <c r="A27" s="8" t="s">
        <v>163</v>
      </c>
      <c r="B27">
        <f>B7</f>
        <v>29</v>
      </c>
      <c r="C27">
        <f t="shared" ref="C27:C28" si="2">B18</f>
        <v>29.6</v>
      </c>
      <c r="D27" s="24">
        <f t="shared" ref="D27:D31" si="3">(B27-C27)^2/C27</f>
        <v>1.216216216216222E-2</v>
      </c>
    </row>
    <row r="28" spans="1:4" x14ac:dyDescent="0.3">
      <c r="A28" s="8" t="s">
        <v>164</v>
      </c>
      <c r="B28">
        <f>B8</f>
        <v>14</v>
      </c>
      <c r="C28">
        <f t="shared" si="2"/>
        <v>18</v>
      </c>
      <c r="D28" s="24">
        <f t="shared" si="3"/>
        <v>0.88888888888888884</v>
      </c>
    </row>
    <row r="29" spans="1:4" x14ac:dyDescent="0.3">
      <c r="A29" s="8" t="s">
        <v>165</v>
      </c>
      <c r="B29">
        <f>C6</f>
        <v>14</v>
      </c>
      <c r="C29">
        <f>C17</f>
        <v>18.599999999999998</v>
      </c>
      <c r="D29" s="24">
        <f t="shared" si="3"/>
        <v>1.1376344086021495</v>
      </c>
    </row>
    <row r="30" spans="1:4" x14ac:dyDescent="0.3">
      <c r="A30" s="8" t="s">
        <v>166</v>
      </c>
      <c r="B30">
        <f>C7</f>
        <v>45</v>
      </c>
      <c r="C30">
        <f t="shared" ref="C30:C31" si="4">C18</f>
        <v>44.4</v>
      </c>
      <c r="D30" s="24">
        <f t="shared" si="3"/>
        <v>8.1081081081081467E-3</v>
      </c>
    </row>
    <row r="31" spans="1:4" x14ac:dyDescent="0.3">
      <c r="A31" s="8" t="s">
        <v>167</v>
      </c>
      <c r="B31">
        <f>C8</f>
        <v>31</v>
      </c>
      <c r="C31">
        <f t="shared" si="4"/>
        <v>27</v>
      </c>
      <c r="D31" s="24">
        <f t="shared" si="3"/>
        <v>0.59259259259259256</v>
      </c>
    </row>
    <row r="32" spans="1:4" x14ac:dyDescent="0.3">
      <c r="A32" s="70" t="s">
        <v>23</v>
      </c>
      <c r="B32" s="70"/>
      <c r="C32" s="70"/>
      <c r="D32" s="73">
        <f>SUM(D26:D31)</f>
        <v>4.3458377732571272</v>
      </c>
    </row>
    <row r="35" spans="2:4" ht="15" x14ac:dyDescent="0.35">
      <c r="B35" s="3" t="s">
        <v>169</v>
      </c>
      <c r="C35" s="21" t="s">
        <v>172</v>
      </c>
      <c r="D35">
        <v>3</v>
      </c>
    </row>
    <row r="36" spans="2:4" ht="15" x14ac:dyDescent="0.35">
      <c r="B36" s="3" t="s">
        <v>170</v>
      </c>
      <c r="C36" s="21" t="s">
        <v>171</v>
      </c>
      <c r="D36">
        <v>2</v>
      </c>
    </row>
    <row r="37" spans="2:4" x14ac:dyDescent="0.3">
      <c r="B37" s="3" t="s">
        <v>22</v>
      </c>
      <c r="C37" s="22" t="s">
        <v>25</v>
      </c>
      <c r="D37">
        <f>(D35-1)*(D36-1)</f>
        <v>2</v>
      </c>
    </row>
    <row r="39" spans="2:4" x14ac:dyDescent="0.3">
      <c r="B39" s="3" t="s">
        <v>24</v>
      </c>
      <c r="C39" s="22" t="s">
        <v>111</v>
      </c>
      <c r="D39" s="31">
        <v>0.05</v>
      </c>
    </row>
    <row r="40" spans="2:4" x14ac:dyDescent="0.3">
      <c r="B40" t="s">
        <v>76</v>
      </c>
      <c r="D40" s="20">
        <f>_xlfn.CHISQ.INV.RT(D39,D37)</f>
        <v>5.9914645471079817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DSMT4" shapeId="19458" r:id="rId4">
          <objectPr defaultSize="0" autoPict="0" r:id="rId5">
            <anchor moveWithCells="1">
              <from>
                <xdr:col>4</xdr:col>
                <xdr:colOff>83820</xdr:colOff>
                <xdr:row>30</xdr:row>
                <xdr:rowOff>45720</xdr:rowOff>
              </from>
              <to>
                <xdr:col>5</xdr:col>
                <xdr:colOff>579120</xdr:colOff>
                <xdr:row>32</xdr:row>
                <xdr:rowOff>167640</xdr:rowOff>
              </to>
            </anchor>
          </objectPr>
        </oleObject>
      </mc:Choice>
      <mc:Fallback>
        <oleObject progId="Equation.DSMT4" shapeId="19458" r:id="rId4"/>
      </mc:Fallback>
    </mc:AlternateContent>
    <mc:AlternateContent xmlns:mc="http://schemas.openxmlformats.org/markup-compatibility/2006">
      <mc:Choice Requires="x14">
        <oleObject progId="Equation.DSMT4" shapeId="19459" r:id="rId6">
          <objectPr defaultSize="0" autoPict="0" r:id="rId7">
            <anchor moveWithCells="1">
              <from>
                <xdr:col>3</xdr:col>
                <xdr:colOff>68580</xdr:colOff>
                <xdr:row>24</xdr:row>
                <xdr:rowOff>45720</xdr:rowOff>
              </from>
              <to>
                <xdr:col>4</xdr:col>
                <xdr:colOff>152400</xdr:colOff>
                <xdr:row>24</xdr:row>
                <xdr:rowOff>518160</xdr:rowOff>
              </to>
            </anchor>
          </objectPr>
        </oleObject>
      </mc:Choice>
      <mc:Fallback>
        <oleObject progId="Equation.DSMT4" shapeId="19459" r:id="rId6"/>
      </mc:Fallback>
    </mc:AlternateContent>
    <mc:AlternateContent xmlns:mc="http://schemas.openxmlformats.org/markup-compatibility/2006">
      <mc:Choice Requires="x14">
        <oleObject progId="Equation.2" shapeId="19460" r:id="rId8">
          <objectPr defaultSize="0" autoPict="0" r:id="rId9">
            <anchor moveWithCells="1">
              <from>
                <xdr:col>4</xdr:col>
                <xdr:colOff>83820</xdr:colOff>
                <xdr:row>36</xdr:row>
                <xdr:rowOff>30480</xdr:rowOff>
              </from>
              <to>
                <xdr:col>6</xdr:col>
                <xdr:colOff>388620</xdr:colOff>
                <xdr:row>38</xdr:row>
                <xdr:rowOff>0</xdr:rowOff>
              </to>
            </anchor>
          </objectPr>
        </oleObject>
      </mc:Choice>
      <mc:Fallback>
        <oleObject progId="Equation.2" shapeId="19460" r:id="rId8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0"/>
  <sheetViews>
    <sheetView workbookViewId="0">
      <selection activeCell="C1" sqref="C1"/>
    </sheetView>
  </sheetViews>
  <sheetFormatPr defaultRowHeight="13.8" x14ac:dyDescent="0.3"/>
  <cols>
    <col min="1" max="1" width="12.5546875" style="91" customWidth="1"/>
    <col min="2" max="3" width="8.88671875" style="91"/>
    <col min="4" max="4" width="12" style="91" customWidth="1"/>
    <col min="5" max="5" width="14.44140625" style="91" customWidth="1"/>
    <col min="6" max="6" width="6.88671875" style="91" customWidth="1"/>
    <col min="7" max="7" width="6.77734375" style="91" customWidth="1"/>
    <col min="8" max="8" width="10.109375" style="91" customWidth="1"/>
    <col min="9" max="9" width="17" style="91" customWidth="1"/>
    <col min="10" max="10" width="9" style="91" customWidth="1"/>
    <col min="11" max="11" width="21.5546875" style="91" bestFit="1" customWidth="1"/>
    <col min="12" max="12" width="13.44140625" style="91" bestFit="1" customWidth="1"/>
    <col min="13" max="13" width="10.21875" style="91" bestFit="1" customWidth="1"/>
    <col min="14" max="14" width="9" style="91" bestFit="1" customWidth="1"/>
    <col min="15" max="15" width="14.6640625" style="91" bestFit="1" customWidth="1"/>
    <col min="16" max="16" width="13.44140625" style="91" bestFit="1" customWidth="1"/>
    <col min="17" max="16384" width="8.88671875" style="91"/>
  </cols>
  <sheetData>
    <row r="1" spans="1:8" x14ac:dyDescent="0.3">
      <c r="A1" s="102" t="s">
        <v>287</v>
      </c>
    </row>
    <row r="2" spans="1:8" x14ac:dyDescent="0.3">
      <c r="A2" s="102" t="s">
        <v>259</v>
      </c>
    </row>
    <row r="3" spans="1:8" x14ac:dyDescent="0.3">
      <c r="A3" s="90" t="s">
        <v>219</v>
      </c>
      <c r="B3" s="90" t="s">
        <v>222</v>
      </c>
      <c r="D3" s="102" t="s">
        <v>158</v>
      </c>
    </row>
    <row r="4" spans="1:8" x14ac:dyDescent="0.3">
      <c r="A4" s="91">
        <v>3</v>
      </c>
      <c r="B4" s="91">
        <v>3</v>
      </c>
      <c r="D4" s="92" t="s">
        <v>224</v>
      </c>
      <c r="E4" s="92" t="s">
        <v>223</v>
      </c>
    </row>
    <row r="5" spans="1:8" x14ac:dyDescent="0.3">
      <c r="A5" s="91">
        <v>1</v>
      </c>
      <c r="B5" s="91">
        <v>3</v>
      </c>
      <c r="D5" s="92" t="s">
        <v>220</v>
      </c>
      <c r="E5" s="91">
        <v>2</v>
      </c>
      <c r="F5" s="91">
        <v>3</v>
      </c>
      <c r="G5" s="91">
        <v>4</v>
      </c>
      <c r="H5" s="91" t="s">
        <v>221</v>
      </c>
    </row>
    <row r="6" spans="1:8" x14ac:dyDescent="0.3">
      <c r="A6" s="91">
        <v>3</v>
      </c>
      <c r="B6" s="91">
        <v>4</v>
      </c>
      <c r="D6" s="93">
        <v>1</v>
      </c>
      <c r="E6" s="94">
        <v>7</v>
      </c>
      <c r="F6" s="94">
        <v>17</v>
      </c>
      <c r="G6" s="94">
        <v>17</v>
      </c>
      <c r="H6" s="94">
        <v>41</v>
      </c>
    </row>
    <row r="7" spans="1:8" x14ac:dyDescent="0.3">
      <c r="A7" s="91">
        <v>1</v>
      </c>
      <c r="B7" s="91">
        <v>2</v>
      </c>
      <c r="D7" s="93">
        <v>2</v>
      </c>
      <c r="E7" s="94">
        <v>16</v>
      </c>
      <c r="F7" s="94">
        <v>8</v>
      </c>
      <c r="G7" s="94">
        <v>21</v>
      </c>
      <c r="H7" s="94">
        <v>45</v>
      </c>
    </row>
    <row r="8" spans="1:8" x14ac:dyDescent="0.3">
      <c r="A8" s="91">
        <v>1</v>
      </c>
      <c r="B8" s="91">
        <v>3</v>
      </c>
      <c r="D8" s="93">
        <v>3</v>
      </c>
      <c r="E8" s="94">
        <v>14</v>
      </c>
      <c r="F8" s="94">
        <v>17</v>
      </c>
      <c r="G8" s="94">
        <v>20</v>
      </c>
      <c r="H8" s="94">
        <v>51</v>
      </c>
    </row>
    <row r="9" spans="1:8" x14ac:dyDescent="0.3">
      <c r="A9" s="91">
        <v>3</v>
      </c>
      <c r="B9" s="91">
        <v>3</v>
      </c>
      <c r="D9" s="93" t="s">
        <v>221</v>
      </c>
      <c r="E9" s="94">
        <v>37</v>
      </c>
      <c r="F9" s="94">
        <v>42</v>
      </c>
      <c r="G9" s="94">
        <v>58</v>
      </c>
      <c r="H9" s="94">
        <v>137</v>
      </c>
    </row>
    <row r="10" spans="1:8" x14ac:dyDescent="0.3">
      <c r="A10" s="91">
        <v>1</v>
      </c>
      <c r="B10" s="91">
        <v>2</v>
      </c>
    </row>
    <row r="11" spans="1:8" x14ac:dyDescent="0.3">
      <c r="A11" s="91">
        <v>2</v>
      </c>
      <c r="B11" s="91">
        <v>4</v>
      </c>
      <c r="D11" s="91" t="s">
        <v>225</v>
      </c>
      <c r="E11" s="95">
        <f>GETPIVOTDATA("A3",$D$4,"A3",2)/GETPIVOTDATA("A3",$D$4)</f>
        <v>0.27007299270072993</v>
      </c>
      <c r="F11" s="95">
        <f>GETPIVOTDATA("A3",$D$4,"A3",3)/GETPIVOTDATA("A3",$D$4)</f>
        <v>0.30656934306569344</v>
      </c>
      <c r="G11" s="95">
        <f>GETPIVOTDATA("A3",$D$4,"A3",4)/GETPIVOTDATA("A3",$D$4)</f>
        <v>0.42335766423357662</v>
      </c>
    </row>
    <row r="12" spans="1:8" x14ac:dyDescent="0.3">
      <c r="A12" s="91">
        <v>1</v>
      </c>
      <c r="B12" s="91">
        <v>3</v>
      </c>
    </row>
    <row r="13" spans="1:8" x14ac:dyDescent="0.3">
      <c r="A13" s="91">
        <v>1</v>
      </c>
      <c r="B13" s="91">
        <v>2</v>
      </c>
      <c r="D13" s="102" t="s">
        <v>161</v>
      </c>
    </row>
    <row r="14" spans="1:8" x14ac:dyDescent="0.3">
      <c r="A14" s="91">
        <v>1</v>
      </c>
      <c r="B14" s="91">
        <v>3</v>
      </c>
      <c r="D14" s="96"/>
      <c r="E14" s="122" t="s">
        <v>226</v>
      </c>
      <c r="F14" s="122"/>
      <c r="G14" s="122"/>
      <c r="H14" s="97"/>
    </row>
    <row r="15" spans="1:8" x14ac:dyDescent="0.3">
      <c r="A15" s="91">
        <v>3</v>
      </c>
      <c r="B15" s="91">
        <v>4</v>
      </c>
      <c r="D15" s="96" t="s">
        <v>219</v>
      </c>
      <c r="E15" s="96">
        <v>2</v>
      </c>
      <c r="F15" s="96">
        <v>3</v>
      </c>
      <c r="G15" s="96">
        <v>4</v>
      </c>
      <c r="H15" s="97" t="s">
        <v>23</v>
      </c>
    </row>
    <row r="16" spans="1:8" x14ac:dyDescent="0.3">
      <c r="A16" s="91">
        <v>1</v>
      </c>
      <c r="B16" s="91">
        <v>3</v>
      </c>
      <c r="D16" s="96">
        <v>1</v>
      </c>
      <c r="E16" s="98">
        <f>E11*GETPIVOTDATA("A3",$D$4,"Töökogemus",1)</f>
        <v>11.072992700729927</v>
      </c>
      <c r="F16" s="98">
        <f>F11*GETPIVOTDATA("A3",$D$4,"Töökogemus",1)</f>
        <v>12.569343065693431</v>
      </c>
      <c r="G16" s="98">
        <f>G11*GETPIVOTDATA("A3",$D$4,"Töökogemus",1)</f>
        <v>17.357664233576642</v>
      </c>
      <c r="H16" s="99">
        <f>SUM(E16:G16)</f>
        <v>41</v>
      </c>
    </row>
    <row r="17" spans="1:8" x14ac:dyDescent="0.3">
      <c r="A17" s="91">
        <v>1</v>
      </c>
      <c r="B17" s="91">
        <v>3</v>
      </c>
      <c r="D17" s="96">
        <v>2</v>
      </c>
      <c r="E17" s="98">
        <f>E11*GETPIVOTDATA("A3",$D$4,"Töökogemus",2)</f>
        <v>12.153284671532846</v>
      </c>
      <c r="F17" s="98">
        <f>F11*GETPIVOTDATA("A3",$D$4,"Töökogemus",2)</f>
        <v>13.795620437956204</v>
      </c>
      <c r="G17" s="98">
        <f>G11*GETPIVOTDATA("A3",$D$4,"Töökogemus",2)</f>
        <v>19.051094890510949</v>
      </c>
      <c r="H17" s="99">
        <f>SUM(E17:G17)</f>
        <v>45</v>
      </c>
    </row>
    <row r="18" spans="1:8" x14ac:dyDescent="0.3">
      <c r="A18" s="91">
        <v>1</v>
      </c>
      <c r="B18" s="91">
        <v>3</v>
      </c>
      <c r="D18" s="96">
        <v>3</v>
      </c>
      <c r="E18" s="98">
        <f>E11*GETPIVOTDATA("A3",$D$4,"Töökogemus",3)</f>
        <v>13.773722627737227</v>
      </c>
      <c r="F18" s="98">
        <f>F11*GETPIVOTDATA("A3",$D$4,"Töökogemus",3)</f>
        <v>15.635036496350367</v>
      </c>
      <c r="G18" s="98">
        <f>G11*GETPIVOTDATA("A3",$D$4,"Töökogemus",3)</f>
        <v>21.591240875912408</v>
      </c>
      <c r="H18" s="99">
        <f>SUM(E18:G18)</f>
        <v>51</v>
      </c>
    </row>
    <row r="19" spans="1:8" x14ac:dyDescent="0.3">
      <c r="A19" s="91">
        <v>1</v>
      </c>
      <c r="B19" s="91">
        <v>3</v>
      </c>
      <c r="D19" s="97" t="s">
        <v>23</v>
      </c>
      <c r="E19" s="97">
        <f>SUM(E15:E18)</f>
        <v>39</v>
      </c>
      <c r="F19" s="97">
        <f t="shared" ref="F19:H19" si="0">SUM(F15:F18)</f>
        <v>45</v>
      </c>
      <c r="G19" s="97">
        <f t="shared" si="0"/>
        <v>62</v>
      </c>
      <c r="H19" s="97">
        <f t="shared" si="0"/>
        <v>137</v>
      </c>
    </row>
    <row r="20" spans="1:8" x14ac:dyDescent="0.3">
      <c r="A20" s="91">
        <v>1</v>
      </c>
      <c r="B20" s="91">
        <v>4</v>
      </c>
    </row>
    <row r="21" spans="1:8" x14ac:dyDescent="0.3">
      <c r="A21" s="91">
        <v>1</v>
      </c>
      <c r="B21" s="91">
        <v>4</v>
      </c>
    </row>
    <row r="22" spans="1:8" ht="27.6" customHeight="1" x14ac:dyDescent="0.3">
      <c r="A22" s="91">
        <v>3</v>
      </c>
      <c r="B22" s="91">
        <v>2</v>
      </c>
      <c r="D22" s="100" t="s">
        <v>29</v>
      </c>
      <c r="F22" s="91" t="s">
        <v>177</v>
      </c>
    </row>
    <row r="23" spans="1:8" x14ac:dyDescent="0.3">
      <c r="A23" s="91">
        <v>2</v>
      </c>
      <c r="B23" s="91">
        <v>2</v>
      </c>
      <c r="D23" s="95">
        <f>_xlfn.CHISQ.TEST(E6:G8,E16:G18)</f>
        <v>0.12771142510147049</v>
      </c>
      <c r="E23" s="101" t="s">
        <v>46</v>
      </c>
      <c r="F23" s="91">
        <v>0.05</v>
      </c>
    </row>
    <row r="24" spans="1:8" x14ac:dyDescent="0.3">
      <c r="A24" s="91">
        <v>3</v>
      </c>
      <c r="B24" s="91">
        <v>3</v>
      </c>
    </row>
    <row r="25" spans="1:8" x14ac:dyDescent="0.3">
      <c r="A25" s="91">
        <v>1</v>
      </c>
      <c r="B25" s="91">
        <v>4</v>
      </c>
    </row>
    <row r="26" spans="1:8" x14ac:dyDescent="0.3">
      <c r="A26" s="91">
        <v>3</v>
      </c>
      <c r="B26" s="91">
        <v>4</v>
      </c>
    </row>
    <row r="27" spans="1:8" x14ac:dyDescent="0.3">
      <c r="A27" s="91">
        <v>3</v>
      </c>
      <c r="B27" s="91">
        <v>2</v>
      </c>
    </row>
    <row r="28" spans="1:8" x14ac:dyDescent="0.3">
      <c r="A28" s="91">
        <v>1</v>
      </c>
      <c r="B28" s="91">
        <v>3</v>
      </c>
    </row>
    <row r="29" spans="1:8" x14ac:dyDescent="0.3">
      <c r="A29" s="91">
        <v>3</v>
      </c>
      <c r="B29" s="91">
        <v>3</v>
      </c>
    </row>
    <row r="30" spans="1:8" x14ac:dyDescent="0.3">
      <c r="A30" s="91">
        <v>2</v>
      </c>
      <c r="B30" s="91">
        <v>4</v>
      </c>
    </row>
    <row r="31" spans="1:8" x14ac:dyDescent="0.3">
      <c r="A31" s="91">
        <v>2</v>
      </c>
      <c r="B31" s="91">
        <v>2</v>
      </c>
    </row>
    <row r="32" spans="1:8" x14ac:dyDescent="0.3">
      <c r="A32" s="91">
        <v>3</v>
      </c>
      <c r="B32" s="91">
        <v>3</v>
      </c>
    </row>
    <row r="33" spans="1:2" x14ac:dyDescent="0.3">
      <c r="A33" s="91">
        <v>2</v>
      </c>
      <c r="B33" s="91">
        <v>4</v>
      </c>
    </row>
    <row r="34" spans="1:2" x14ac:dyDescent="0.3">
      <c r="A34" s="91">
        <v>2</v>
      </c>
      <c r="B34" s="91">
        <v>4</v>
      </c>
    </row>
    <row r="35" spans="1:2" x14ac:dyDescent="0.3">
      <c r="A35" s="91">
        <v>3</v>
      </c>
      <c r="B35" s="91">
        <v>4</v>
      </c>
    </row>
    <row r="36" spans="1:2" x14ac:dyDescent="0.3">
      <c r="A36" s="91">
        <v>3</v>
      </c>
      <c r="B36" s="91">
        <v>4</v>
      </c>
    </row>
    <row r="37" spans="1:2" x14ac:dyDescent="0.3">
      <c r="A37" s="91">
        <v>1</v>
      </c>
      <c r="B37" s="91">
        <v>4</v>
      </c>
    </row>
    <row r="38" spans="1:2" x14ac:dyDescent="0.3">
      <c r="A38" s="91">
        <v>1</v>
      </c>
      <c r="B38" s="91">
        <v>4</v>
      </c>
    </row>
    <row r="39" spans="1:2" x14ac:dyDescent="0.3">
      <c r="A39" s="91">
        <v>1</v>
      </c>
      <c r="B39" s="91">
        <v>4</v>
      </c>
    </row>
    <row r="40" spans="1:2" x14ac:dyDescent="0.3">
      <c r="A40" s="91">
        <v>2</v>
      </c>
      <c r="B40" s="91">
        <v>4</v>
      </c>
    </row>
    <row r="41" spans="1:2" x14ac:dyDescent="0.3">
      <c r="A41" s="91">
        <v>2</v>
      </c>
      <c r="B41" s="91">
        <v>4</v>
      </c>
    </row>
    <row r="42" spans="1:2" x14ac:dyDescent="0.3">
      <c r="A42" s="91">
        <v>2</v>
      </c>
      <c r="B42" s="91">
        <v>4</v>
      </c>
    </row>
    <row r="43" spans="1:2" x14ac:dyDescent="0.3">
      <c r="A43" s="91">
        <v>1</v>
      </c>
      <c r="B43" s="91">
        <v>3</v>
      </c>
    </row>
    <row r="44" spans="1:2" x14ac:dyDescent="0.3">
      <c r="A44" s="91">
        <v>3</v>
      </c>
      <c r="B44" s="91">
        <v>4</v>
      </c>
    </row>
    <row r="45" spans="1:2" x14ac:dyDescent="0.3">
      <c r="A45" s="91">
        <v>1</v>
      </c>
      <c r="B45" s="91">
        <v>4</v>
      </c>
    </row>
    <row r="46" spans="1:2" x14ac:dyDescent="0.3">
      <c r="A46" s="91">
        <v>2</v>
      </c>
      <c r="B46" s="91">
        <v>2</v>
      </c>
    </row>
    <row r="47" spans="1:2" x14ac:dyDescent="0.3">
      <c r="A47" s="91">
        <v>2</v>
      </c>
      <c r="B47" s="91">
        <v>2</v>
      </c>
    </row>
    <row r="48" spans="1:2" x14ac:dyDescent="0.3">
      <c r="A48" s="91">
        <v>2</v>
      </c>
      <c r="B48" s="91">
        <v>2</v>
      </c>
    </row>
    <row r="49" spans="1:2" x14ac:dyDescent="0.3">
      <c r="A49" s="91">
        <v>2</v>
      </c>
      <c r="B49" s="91">
        <v>4</v>
      </c>
    </row>
    <row r="50" spans="1:2" x14ac:dyDescent="0.3">
      <c r="A50" s="91">
        <v>2</v>
      </c>
      <c r="B50" s="91">
        <v>2</v>
      </c>
    </row>
    <row r="51" spans="1:2" x14ac:dyDescent="0.3">
      <c r="A51" s="91">
        <v>2</v>
      </c>
      <c r="B51" s="91">
        <v>2</v>
      </c>
    </row>
    <row r="52" spans="1:2" x14ac:dyDescent="0.3">
      <c r="A52" s="91">
        <v>2</v>
      </c>
      <c r="B52" s="91">
        <v>2</v>
      </c>
    </row>
    <row r="53" spans="1:2" x14ac:dyDescent="0.3">
      <c r="A53" s="91">
        <v>2</v>
      </c>
      <c r="B53" s="91">
        <v>2</v>
      </c>
    </row>
    <row r="54" spans="1:2" x14ac:dyDescent="0.3">
      <c r="A54" s="91">
        <v>1</v>
      </c>
      <c r="B54" s="91">
        <v>4</v>
      </c>
    </row>
    <row r="55" spans="1:2" x14ac:dyDescent="0.3">
      <c r="A55" s="91">
        <v>1</v>
      </c>
      <c r="B55" s="91">
        <v>4</v>
      </c>
    </row>
    <row r="56" spans="1:2" x14ac:dyDescent="0.3">
      <c r="A56" s="91">
        <v>1</v>
      </c>
      <c r="B56" s="91">
        <v>3</v>
      </c>
    </row>
    <row r="57" spans="1:2" x14ac:dyDescent="0.3">
      <c r="A57" s="91">
        <v>3</v>
      </c>
      <c r="B57" s="91">
        <v>3</v>
      </c>
    </row>
    <row r="58" spans="1:2" x14ac:dyDescent="0.3">
      <c r="A58" s="91">
        <v>1</v>
      </c>
      <c r="B58" s="91">
        <v>4</v>
      </c>
    </row>
    <row r="59" spans="1:2" x14ac:dyDescent="0.3">
      <c r="A59" s="91">
        <v>2</v>
      </c>
      <c r="B59" s="91">
        <v>4</v>
      </c>
    </row>
    <row r="60" spans="1:2" x14ac:dyDescent="0.3">
      <c r="A60" s="91">
        <v>1</v>
      </c>
      <c r="B60" s="91">
        <v>2</v>
      </c>
    </row>
    <row r="61" spans="1:2" x14ac:dyDescent="0.3">
      <c r="A61" s="91">
        <v>3</v>
      </c>
      <c r="B61" s="91">
        <v>4</v>
      </c>
    </row>
    <row r="62" spans="1:2" x14ac:dyDescent="0.3">
      <c r="A62" s="91">
        <v>3</v>
      </c>
      <c r="B62" s="91">
        <v>2</v>
      </c>
    </row>
    <row r="63" spans="1:2" x14ac:dyDescent="0.3">
      <c r="A63" s="91">
        <v>3</v>
      </c>
      <c r="B63" s="91">
        <v>2</v>
      </c>
    </row>
    <row r="64" spans="1:2" x14ac:dyDescent="0.3">
      <c r="A64" s="91">
        <v>1</v>
      </c>
      <c r="B64" s="91">
        <v>2</v>
      </c>
    </row>
    <row r="65" spans="1:2" x14ac:dyDescent="0.3">
      <c r="A65" s="91">
        <v>3</v>
      </c>
      <c r="B65" s="91">
        <v>2</v>
      </c>
    </row>
    <row r="66" spans="1:2" x14ac:dyDescent="0.3">
      <c r="A66" s="91">
        <v>3</v>
      </c>
      <c r="B66" s="91">
        <v>3</v>
      </c>
    </row>
    <row r="67" spans="1:2" x14ac:dyDescent="0.3">
      <c r="A67" s="91">
        <v>3</v>
      </c>
      <c r="B67" s="91">
        <v>2</v>
      </c>
    </row>
    <row r="68" spans="1:2" x14ac:dyDescent="0.3">
      <c r="A68" s="91">
        <v>3</v>
      </c>
      <c r="B68" s="91">
        <v>2</v>
      </c>
    </row>
    <row r="69" spans="1:2" x14ac:dyDescent="0.3">
      <c r="A69" s="91">
        <v>3</v>
      </c>
      <c r="B69" s="91">
        <v>3</v>
      </c>
    </row>
    <row r="70" spans="1:2" x14ac:dyDescent="0.3">
      <c r="A70" s="91">
        <v>3</v>
      </c>
      <c r="B70" s="91">
        <v>2</v>
      </c>
    </row>
    <row r="71" spans="1:2" x14ac:dyDescent="0.3">
      <c r="A71" s="91">
        <v>2</v>
      </c>
      <c r="B71" s="91">
        <v>2</v>
      </c>
    </row>
    <row r="72" spans="1:2" x14ac:dyDescent="0.3">
      <c r="A72" s="91">
        <v>1</v>
      </c>
      <c r="B72" s="91">
        <v>3</v>
      </c>
    </row>
    <row r="73" spans="1:2" x14ac:dyDescent="0.3">
      <c r="A73" s="91">
        <v>3</v>
      </c>
      <c r="B73" s="91">
        <v>3</v>
      </c>
    </row>
    <row r="74" spans="1:2" x14ac:dyDescent="0.3">
      <c r="A74" s="91">
        <v>3</v>
      </c>
      <c r="B74" s="91">
        <v>2</v>
      </c>
    </row>
    <row r="75" spans="1:2" x14ac:dyDescent="0.3">
      <c r="A75" s="91">
        <v>3</v>
      </c>
      <c r="B75" s="91">
        <v>2</v>
      </c>
    </row>
    <row r="76" spans="1:2" x14ac:dyDescent="0.3">
      <c r="A76" s="91">
        <v>3</v>
      </c>
      <c r="B76" s="91">
        <v>4</v>
      </c>
    </row>
    <row r="77" spans="1:2" x14ac:dyDescent="0.3">
      <c r="A77" s="91">
        <v>2</v>
      </c>
      <c r="B77" s="91">
        <v>3</v>
      </c>
    </row>
    <row r="78" spans="1:2" x14ac:dyDescent="0.3">
      <c r="A78" s="91">
        <v>2</v>
      </c>
      <c r="B78" s="91">
        <v>4</v>
      </c>
    </row>
    <row r="79" spans="1:2" x14ac:dyDescent="0.3">
      <c r="A79" s="91">
        <v>2</v>
      </c>
      <c r="B79" s="91">
        <v>2</v>
      </c>
    </row>
    <row r="80" spans="1:2" x14ac:dyDescent="0.3">
      <c r="A80" s="91">
        <v>3</v>
      </c>
      <c r="B80" s="91">
        <v>3</v>
      </c>
    </row>
    <row r="81" spans="1:2" x14ac:dyDescent="0.3">
      <c r="A81" s="91">
        <v>2</v>
      </c>
      <c r="B81" s="91">
        <v>2</v>
      </c>
    </row>
    <row r="82" spans="1:2" x14ac:dyDescent="0.3">
      <c r="A82" s="91">
        <v>1</v>
      </c>
      <c r="B82" s="91">
        <v>3</v>
      </c>
    </row>
    <row r="83" spans="1:2" x14ac:dyDescent="0.3">
      <c r="A83" s="91">
        <v>1</v>
      </c>
      <c r="B83" s="91">
        <v>4</v>
      </c>
    </row>
    <row r="84" spans="1:2" x14ac:dyDescent="0.3">
      <c r="A84" s="91">
        <v>1</v>
      </c>
      <c r="B84" s="91">
        <v>4</v>
      </c>
    </row>
    <row r="85" spans="1:2" x14ac:dyDescent="0.3">
      <c r="A85" s="91">
        <v>1</v>
      </c>
      <c r="B85" s="91">
        <v>4</v>
      </c>
    </row>
    <row r="86" spans="1:2" x14ac:dyDescent="0.3">
      <c r="A86" s="91">
        <v>3</v>
      </c>
      <c r="B86" s="91">
        <v>3</v>
      </c>
    </row>
    <row r="87" spans="1:2" x14ac:dyDescent="0.3">
      <c r="A87" s="91">
        <v>3</v>
      </c>
      <c r="B87" s="91">
        <v>4</v>
      </c>
    </row>
    <row r="88" spans="1:2" x14ac:dyDescent="0.3">
      <c r="A88" s="91">
        <v>3</v>
      </c>
      <c r="B88" s="91">
        <v>3</v>
      </c>
    </row>
    <row r="89" spans="1:2" x14ac:dyDescent="0.3">
      <c r="A89" s="91">
        <v>3</v>
      </c>
      <c r="B89" s="91">
        <v>2</v>
      </c>
    </row>
    <row r="90" spans="1:2" x14ac:dyDescent="0.3">
      <c r="A90" s="91">
        <v>3</v>
      </c>
      <c r="B90" s="91">
        <v>3</v>
      </c>
    </row>
    <row r="91" spans="1:2" x14ac:dyDescent="0.3">
      <c r="A91" s="91">
        <v>2</v>
      </c>
      <c r="B91" s="91">
        <v>3</v>
      </c>
    </row>
    <row r="92" spans="1:2" x14ac:dyDescent="0.3">
      <c r="A92" s="91">
        <v>3</v>
      </c>
      <c r="B92" s="91">
        <v>3</v>
      </c>
    </row>
    <row r="93" spans="1:2" x14ac:dyDescent="0.3">
      <c r="A93" s="91">
        <v>3</v>
      </c>
      <c r="B93" s="91">
        <v>4</v>
      </c>
    </row>
    <row r="94" spans="1:2" x14ac:dyDescent="0.3">
      <c r="A94" s="91">
        <v>3</v>
      </c>
      <c r="B94" s="91">
        <v>2</v>
      </c>
    </row>
    <row r="95" spans="1:2" x14ac:dyDescent="0.3">
      <c r="A95" s="91">
        <v>2</v>
      </c>
      <c r="B95" s="91">
        <v>3</v>
      </c>
    </row>
    <row r="96" spans="1:2" x14ac:dyDescent="0.3">
      <c r="A96" s="91">
        <v>3</v>
      </c>
      <c r="B96" s="91">
        <v>4</v>
      </c>
    </row>
    <row r="97" spans="1:2" x14ac:dyDescent="0.3">
      <c r="A97" s="91">
        <v>2</v>
      </c>
      <c r="B97" s="91">
        <v>3</v>
      </c>
    </row>
    <row r="98" spans="1:2" x14ac:dyDescent="0.3">
      <c r="A98" s="91">
        <v>2</v>
      </c>
      <c r="B98" s="91">
        <v>4</v>
      </c>
    </row>
    <row r="99" spans="1:2" x14ac:dyDescent="0.3">
      <c r="A99" s="91">
        <v>1</v>
      </c>
      <c r="B99" s="91">
        <v>2</v>
      </c>
    </row>
    <row r="100" spans="1:2" x14ac:dyDescent="0.3">
      <c r="A100" s="91">
        <v>1</v>
      </c>
      <c r="B100" s="91">
        <v>3</v>
      </c>
    </row>
    <row r="101" spans="1:2" x14ac:dyDescent="0.3">
      <c r="A101" s="91">
        <v>1</v>
      </c>
      <c r="B101" s="91">
        <v>4</v>
      </c>
    </row>
    <row r="102" spans="1:2" x14ac:dyDescent="0.3">
      <c r="A102" s="91">
        <v>1</v>
      </c>
      <c r="B102" s="91">
        <v>3</v>
      </c>
    </row>
    <row r="103" spans="1:2" x14ac:dyDescent="0.3">
      <c r="A103" s="91">
        <v>3</v>
      </c>
      <c r="B103" s="91">
        <v>3</v>
      </c>
    </row>
    <row r="104" spans="1:2" x14ac:dyDescent="0.3">
      <c r="A104" s="91">
        <v>3</v>
      </c>
      <c r="B104" s="91">
        <v>4</v>
      </c>
    </row>
    <row r="105" spans="1:2" x14ac:dyDescent="0.3">
      <c r="A105" s="91">
        <v>2</v>
      </c>
      <c r="B105" s="91">
        <v>3</v>
      </c>
    </row>
    <row r="106" spans="1:2" x14ac:dyDescent="0.3">
      <c r="A106" s="91">
        <v>2</v>
      </c>
      <c r="B106" s="91">
        <v>3</v>
      </c>
    </row>
    <row r="107" spans="1:2" x14ac:dyDescent="0.3">
      <c r="A107" s="91">
        <v>1</v>
      </c>
      <c r="B107" s="91">
        <v>2</v>
      </c>
    </row>
    <row r="108" spans="1:2" x14ac:dyDescent="0.3">
      <c r="A108" s="91">
        <v>1</v>
      </c>
      <c r="B108" s="91">
        <v>3</v>
      </c>
    </row>
    <row r="109" spans="1:2" x14ac:dyDescent="0.3">
      <c r="A109" s="91">
        <v>1</v>
      </c>
      <c r="B109" s="91">
        <v>3</v>
      </c>
    </row>
    <row r="110" spans="1:2" x14ac:dyDescent="0.3">
      <c r="A110" s="91">
        <v>3</v>
      </c>
      <c r="B110" s="91">
        <v>3</v>
      </c>
    </row>
    <row r="111" spans="1:2" x14ac:dyDescent="0.3">
      <c r="A111" s="91">
        <v>3</v>
      </c>
      <c r="B111" s="91">
        <v>3</v>
      </c>
    </row>
    <row r="112" spans="1:2" x14ac:dyDescent="0.3">
      <c r="A112" s="91">
        <v>3</v>
      </c>
      <c r="B112" s="91">
        <v>4</v>
      </c>
    </row>
    <row r="113" spans="1:2" x14ac:dyDescent="0.3">
      <c r="A113" s="91">
        <v>2</v>
      </c>
      <c r="B113" s="91">
        <v>4</v>
      </c>
    </row>
    <row r="114" spans="1:2" x14ac:dyDescent="0.3">
      <c r="A114" s="91">
        <v>2</v>
      </c>
      <c r="B114" s="91">
        <v>2</v>
      </c>
    </row>
    <row r="115" spans="1:2" x14ac:dyDescent="0.3">
      <c r="A115" s="91">
        <v>2</v>
      </c>
      <c r="B115" s="91">
        <v>4</v>
      </c>
    </row>
    <row r="116" spans="1:2" x14ac:dyDescent="0.3">
      <c r="A116" s="91">
        <v>1</v>
      </c>
      <c r="B116" s="91">
        <v>4</v>
      </c>
    </row>
    <row r="117" spans="1:2" x14ac:dyDescent="0.3">
      <c r="A117" s="91">
        <v>1</v>
      </c>
      <c r="B117" s="91">
        <v>4</v>
      </c>
    </row>
    <row r="118" spans="1:2" x14ac:dyDescent="0.3">
      <c r="A118" s="91">
        <v>3</v>
      </c>
      <c r="B118" s="91">
        <v>4</v>
      </c>
    </row>
    <row r="119" spans="1:2" x14ac:dyDescent="0.3">
      <c r="A119" s="91">
        <v>2</v>
      </c>
      <c r="B119" s="91">
        <v>4</v>
      </c>
    </row>
    <row r="120" spans="1:2" x14ac:dyDescent="0.3">
      <c r="A120" s="91">
        <v>2</v>
      </c>
      <c r="B120" s="91">
        <v>4</v>
      </c>
    </row>
    <row r="121" spans="1:2" x14ac:dyDescent="0.3">
      <c r="A121" s="91">
        <v>3</v>
      </c>
      <c r="B121" s="91">
        <v>4</v>
      </c>
    </row>
    <row r="122" spans="1:2" x14ac:dyDescent="0.3">
      <c r="A122" s="91">
        <v>1</v>
      </c>
      <c r="B122" s="91">
        <v>4</v>
      </c>
    </row>
    <row r="123" spans="1:2" x14ac:dyDescent="0.3">
      <c r="A123" s="91">
        <v>3</v>
      </c>
      <c r="B123" s="91">
        <v>2</v>
      </c>
    </row>
    <row r="124" spans="1:2" x14ac:dyDescent="0.3">
      <c r="A124" s="91">
        <v>3</v>
      </c>
      <c r="B124" s="91">
        <v>4</v>
      </c>
    </row>
    <row r="125" spans="1:2" x14ac:dyDescent="0.3">
      <c r="A125" s="91">
        <v>3</v>
      </c>
      <c r="B125" s="91">
        <v>2</v>
      </c>
    </row>
    <row r="126" spans="1:2" x14ac:dyDescent="0.3">
      <c r="A126" s="91">
        <v>3</v>
      </c>
      <c r="B126" s="91">
        <v>4</v>
      </c>
    </row>
    <row r="127" spans="1:2" x14ac:dyDescent="0.3">
      <c r="A127" s="91">
        <v>2</v>
      </c>
      <c r="B127" s="91">
        <v>4</v>
      </c>
    </row>
    <row r="128" spans="1:2" x14ac:dyDescent="0.3">
      <c r="A128" s="91">
        <v>2</v>
      </c>
      <c r="B128" s="91">
        <v>4</v>
      </c>
    </row>
    <row r="129" spans="1:2" x14ac:dyDescent="0.3">
      <c r="A129" s="91">
        <v>2</v>
      </c>
      <c r="B129" s="91">
        <v>4</v>
      </c>
    </row>
    <row r="130" spans="1:2" x14ac:dyDescent="0.3">
      <c r="A130" s="91">
        <v>2</v>
      </c>
      <c r="B130" s="91">
        <v>4</v>
      </c>
    </row>
    <row r="131" spans="1:2" x14ac:dyDescent="0.3">
      <c r="A131" s="91">
        <v>2</v>
      </c>
      <c r="B131" s="91">
        <v>4</v>
      </c>
    </row>
    <row r="132" spans="1:2" x14ac:dyDescent="0.3">
      <c r="A132" s="91">
        <v>3</v>
      </c>
      <c r="B132" s="91">
        <v>4</v>
      </c>
    </row>
    <row r="133" spans="1:2" x14ac:dyDescent="0.3">
      <c r="A133" s="91">
        <v>3</v>
      </c>
      <c r="B133" s="91">
        <v>4</v>
      </c>
    </row>
    <row r="134" spans="1:2" x14ac:dyDescent="0.3">
      <c r="A134" s="91">
        <v>2</v>
      </c>
      <c r="B134" s="91">
        <v>2</v>
      </c>
    </row>
    <row r="135" spans="1:2" x14ac:dyDescent="0.3">
      <c r="A135" s="91">
        <v>2</v>
      </c>
      <c r="B135" s="91">
        <v>2</v>
      </c>
    </row>
    <row r="136" spans="1:2" x14ac:dyDescent="0.3">
      <c r="A136" s="91">
        <v>2</v>
      </c>
      <c r="B136" s="91">
        <v>4</v>
      </c>
    </row>
    <row r="137" spans="1:2" x14ac:dyDescent="0.3">
      <c r="A137" s="91">
        <v>2</v>
      </c>
      <c r="B137" s="91">
        <v>3</v>
      </c>
    </row>
    <row r="138" spans="1:2" x14ac:dyDescent="0.3">
      <c r="A138" s="91">
        <v>2</v>
      </c>
      <c r="B138" s="91">
        <v>2</v>
      </c>
    </row>
    <row r="139" spans="1:2" x14ac:dyDescent="0.3">
      <c r="A139" s="91">
        <v>2</v>
      </c>
      <c r="B139" s="91">
        <v>3</v>
      </c>
    </row>
    <row r="140" spans="1:2" x14ac:dyDescent="0.3">
      <c r="A140" s="91">
        <v>3</v>
      </c>
      <c r="B140" s="91">
        <v>4</v>
      </c>
    </row>
  </sheetData>
  <mergeCells count="1">
    <mergeCell ref="E14:G14"/>
  </mergeCell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0"/>
  <sheetViews>
    <sheetView workbookViewId="0">
      <selection activeCell="C1" sqref="C1"/>
    </sheetView>
  </sheetViews>
  <sheetFormatPr defaultRowHeight="13.8" x14ac:dyDescent="0.3"/>
  <cols>
    <col min="1" max="1" width="21.21875" customWidth="1"/>
    <col min="7" max="7" width="16.88671875" bestFit="1" customWidth="1"/>
  </cols>
  <sheetData>
    <row r="1" spans="1:11" x14ac:dyDescent="0.3">
      <c r="A1" s="30" t="s">
        <v>288</v>
      </c>
    </row>
    <row r="2" spans="1:11" x14ac:dyDescent="0.3">
      <c r="A2" s="30" t="s">
        <v>260</v>
      </c>
    </row>
    <row r="3" spans="1:11" x14ac:dyDescent="0.3">
      <c r="A3" s="30"/>
      <c r="B3" t="s">
        <v>230</v>
      </c>
    </row>
    <row r="4" spans="1:11" x14ac:dyDescent="0.3">
      <c r="B4" s="121" t="s">
        <v>179</v>
      </c>
      <c r="C4" s="121"/>
      <c r="D4" s="121"/>
    </row>
    <row r="5" spans="1:11" x14ac:dyDescent="0.3">
      <c r="B5" s="67" t="s">
        <v>180</v>
      </c>
      <c r="C5" s="67" t="s">
        <v>181</v>
      </c>
      <c r="D5" s="67" t="s">
        <v>182</v>
      </c>
    </row>
    <row r="6" spans="1:11" x14ac:dyDescent="0.3">
      <c r="B6">
        <v>75</v>
      </c>
      <c r="C6">
        <v>94</v>
      </c>
      <c r="D6">
        <v>90</v>
      </c>
    </row>
    <row r="7" spans="1:11" x14ac:dyDescent="0.3">
      <c r="B7">
        <v>72</v>
      </c>
      <c r="C7">
        <v>87</v>
      </c>
      <c r="D7">
        <v>86</v>
      </c>
      <c r="G7" t="s">
        <v>183</v>
      </c>
    </row>
    <row r="8" spans="1:11" x14ac:dyDescent="0.3">
      <c r="B8">
        <v>87</v>
      </c>
      <c r="C8">
        <v>80</v>
      </c>
      <c r="D8">
        <v>92</v>
      </c>
    </row>
    <row r="9" spans="1:11" ht="14.4" thickBot="1" x14ac:dyDescent="0.35">
      <c r="B9">
        <v>77</v>
      </c>
      <c r="C9">
        <v>86</v>
      </c>
      <c r="D9">
        <v>75</v>
      </c>
      <c r="G9" t="s">
        <v>184</v>
      </c>
    </row>
    <row r="10" spans="1:11" x14ac:dyDescent="0.3">
      <c r="B10">
        <v>84</v>
      </c>
      <c r="C10">
        <v>80</v>
      </c>
      <c r="D10">
        <v>79</v>
      </c>
      <c r="G10" s="35" t="s">
        <v>185</v>
      </c>
      <c r="H10" s="35" t="s">
        <v>6</v>
      </c>
      <c r="I10" s="35" t="s">
        <v>7</v>
      </c>
      <c r="J10" s="35" t="s">
        <v>186</v>
      </c>
      <c r="K10" s="35" t="s">
        <v>83</v>
      </c>
    </row>
    <row r="11" spans="1:11" x14ac:dyDescent="0.3">
      <c r="B11">
        <v>82</v>
      </c>
      <c r="C11">
        <v>67</v>
      </c>
      <c r="D11">
        <v>94</v>
      </c>
      <c r="G11" s="6" t="s">
        <v>180</v>
      </c>
      <c r="H11" s="6">
        <v>18</v>
      </c>
      <c r="I11" s="6">
        <v>1477</v>
      </c>
      <c r="J11" s="37">
        <v>82.055555555555557</v>
      </c>
      <c r="K11" s="37">
        <v>50.761437908496731</v>
      </c>
    </row>
    <row r="12" spans="1:11" x14ac:dyDescent="0.3">
      <c r="B12">
        <v>84</v>
      </c>
      <c r="C12">
        <v>86</v>
      </c>
      <c r="D12">
        <v>95</v>
      </c>
      <c r="G12" s="6" t="s">
        <v>181</v>
      </c>
      <c r="H12" s="6">
        <v>21</v>
      </c>
      <c r="I12" s="6">
        <v>1694</v>
      </c>
      <c r="J12" s="37">
        <v>80.666666666666671</v>
      </c>
      <c r="K12" s="37">
        <v>57.733333333333334</v>
      </c>
    </row>
    <row r="13" spans="1:11" ht="14.4" thickBot="1" x14ac:dyDescent="0.35">
      <c r="B13">
        <v>81</v>
      </c>
      <c r="C13">
        <v>82</v>
      </c>
      <c r="D13">
        <v>85</v>
      </c>
      <c r="G13" s="4" t="s">
        <v>182</v>
      </c>
      <c r="H13" s="4">
        <v>19</v>
      </c>
      <c r="I13" s="4">
        <v>1666</v>
      </c>
      <c r="J13" s="39">
        <v>87.684210526315795</v>
      </c>
      <c r="K13" s="39">
        <v>27.339181286549703</v>
      </c>
    </row>
    <row r="14" spans="1:11" x14ac:dyDescent="0.3">
      <c r="B14">
        <v>78</v>
      </c>
      <c r="C14">
        <v>86</v>
      </c>
      <c r="D14">
        <v>86</v>
      </c>
    </row>
    <row r="15" spans="1:11" x14ac:dyDescent="0.3">
      <c r="B15">
        <v>97</v>
      </c>
      <c r="C15">
        <v>82</v>
      </c>
      <c r="D15">
        <v>92</v>
      </c>
    </row>
    <row r="16" spans="1:11" ht="14.4" thickBot="1" x14ac:dyDescent="0.35">
      <c r="B16">
        <v>85</v>
      </c>
      <c r="C16">
        <v>72</v>
      </c>
      <c r="D16">
        <v>92</v>
      </c>
      <c r="G16" t="s">
        <v>187</v>
      </c>
    </row>
    <row r="17" spans="2:13" x14ac:dyDescent="0.3">
      <c r="B17">
        <v>81</v>
      </c>
      <c r="C17">
        <v>77</v>
      </c>
      <c r="D17">
        <v>85</v>
      </c>
      <c r="G17" s="35" t="s">
        <v>188</v>
      </c>
      <c r="H17" s="35" t="s">
        <v>189</v>
      </c>
      <c r="I17" s="35" t="s">
        <v>85</v>
      </c>
      <c r="J17" s="35" t="s">
        <v>190</v>
      </c>
      <c r="K17" s="35" t="s">
        <v>3</v>
      </c>
      <c r="L17" s="35" t="s">
        <v>191</v>
      </c>
      <c r="M17" s="35" t="s">
        <v>192</v>
      </c>
    </row>
    <row r="18" spans="2:13" x14ac:dyDescent="0.3">
      <c r="B18">
        <v>95</v>
      </c>
      <c r="C18">
        <v>87</v>
      </c>
      <c r="D18">
        <v>87</v>
      </c>
      <c r="G18" s="6" t="s">
        <v>193</v>
      </c>
      <c r="H18" s="119">
        <v>538.16293607582111</v>
      </c>
      <c r="I18" s="6">
        <v>2</v>
      </c>
      <c r="J18" s="119">
        <v>269.08146803791055</v>
      </c>
      <c r="K18" s="37">
        <v>5.8968738036765851</v>
      </c>
      <c r="L18" s="5">
        <v>4.7834270345953975E-3</v>
      </c>
      <c r="M18" s="37">
        <v>3.164993395768759</v>
      </c>
    </row>
    <row r="19" spans="2:13" x14ac:dyDescent="0.3">
      <c r="B19">
        <v>81</v>
      </c>
      <c r="C19">
        <v>68</v>
      </c>
      <c r="D19">
        <v>86</v>
      </c>
      <c r="G19" s="6" t="s">
        <v>194</v>
      </c>
      <c r="H19" s="119">
        <v>2509.7163742690059</v>
      </c>
      <c r="I19" s="6">
        <v>55</v>
      </c>
      <c r="J19" s="119">
        <v>45.631206804891015</v>
      </c>
      <c r="K19" s="6"/>
      <c r="L19" s="6"/>
      <c r="M19" s="6"/>
    </row>
    <row r="20" spans="2:13" x14ac:dyDescent="0.3">
      <c r="B20">
        <v>72</v>
      </c>
      <c r="C20">
        <v>80</v>
      </c>
      <c r="D20">
        <v>92</v>
      </c>
      <c r="G20" s="6"/>
      <c r="H20" s="6"/>
      <c r="I20" s="6"/>
      <c r="J20" s="6"/>
      <c r="K20" s="6"/>
      <c r="L20" s="6"/>
      <c r="M20" s="6"/>
    </row>
    <row r="21" spans="2:13" ht="14.4" thickBot="1" x14ac:dyDescent="0.35">
      <c r="B21">
        <v>89</v>
      </c>
      <c r="C21">
        <v>76</v>
      </c>
      <c r="D21">
        <v>85</v>
      </c>
      <c r="G21" s="4" t="s">
        <v>195</v>
      </c>
      <c r="H21" s="120">
        <v>3047.879310344827</v>
      </c>
      <c r="I21" s="4">
        <v>57</v>
      </c>
      <c r="J21" s="4"/>
      <c r="K21" s="4"/>
      <c r="L21" s="4"/>
      <c r="M21" s="4"/>
    </row>
    <row r="22" spans="2:13" x14ac:dyDescent="0.3">
      <c r="B22">
        <v>84</v>
      </c>
      <c r="C22">
        <v>68</v>
      </c>
      <c r="D22">
        <v>93</v>
      </c>
    </row>
    <row r="23" spans="2:13" x14ac:dyDescent="0.3">
      <c r="B23">
        <v>73</v>
      </c>
      <c r="C23">
        <v>86</v>
      </c>
      <c r="D23">
        <v>89</v>
      </c>
    </row>
    <row r="24" spans="2:13" x14ac:dyDescent="0.3">
      <c r="C24">
        <v>74</v>
      </c>
      <c r="D24">
        <v>83</v>
      </c>
    </row>
    <row r="25" spans="2:13" x14ac:dyDescent="0.3">
      <c r="C25">
        <v>86</v>
      </c>
    </row>
    <row r="26" spans="2:13" x14ac:dyDescent="0.3">
      <c r="C26">
        <v>90</v>
      </c>
    </row>
    <row r="28" spans="2:13" x14ac:dyDescent="0.3">
      <c r="B28" s="24"/>
      <c r="C28" s="24"/>
      <c r="D28" s="24"/>
    </row>
    <row r="29" spans="2:13" x14ac:dyDescent="0.3">
      <c r="B29" s="24"/>
      <c r="C29" s="24"/>
      <c r="D29" s="24"/>
    </row>
    <row r="33" spans="1:5" x14ac:dyDescent="0.3">
      <c r="A33" s="30" t="s">
        <v>261</v>
      </c>
    </row>
    <row r="34" spans="1:5" x14ac:dyDescent="0.3">
      <c r="A34" s="30" t="s">
        <v>196</v>
      </c>
    </row>
    <row r="35" spans="1:5" ht="15" x14ac:dyDescent="0.35">
      <c r="A35" t="s">
        <v>197</v>
      </c>
      <c r="B35" s="22" t="s">
        <v>215</v>
      </c>
    </row>
    <row r="36" spans="1:5" ht="15" x14ac:dyDescent="0.35">
      <c r="A36" t="s">
        <v>216</v>
      </c>
      <c r="B36" s="22" t="s">
        <v>217</v>
      </c>
    </row>
    <row r="38" spans="1:5" x14ac:dyDescent="0.3">
      <c r="A38" t="s">
        <v>22</v>
      </c>
      <c r="B38" s="21" t="s">
        <v>25</v>
      </c>
      <c r="C38" s="88">
        <f>I19</f>
        <v>55</v>
      </c>
      <c r="D38" s="88"/>
      <c r="E38" s="88"/>
    </row>
    <row r="39" spans="1:5" x14ac:dyDescent="0.3">
      <c r="A39" t="s">
        <v>198</v>
      </c>
      <c r="B39" s="22" t="s">
        <v>199</v>
      </c>
      <c r="C39">
        <f>J19</f>
        <v>45.631206804891015</v>
      </c>
    </row>
    <row r="41" spans="1:5" x14ac:dyDescent="0.3">
      <c r="A41" s="30" t="s">
        <v>200</v>
      </c>
    </row>
    <row r="42" spans="1:5" x14ac:dyDescent="0.3">
      <c r="A42" t="s">
        <v>24</v>
      </c>
      <c r="B42" s="22" t="s">
        <v>111</v>
      </c>
      <c r="C42" s="31">
        <v>0.05</v>
      </c>
      <c r="D42" s="31"/>
      <c r="E42" s="31"/>
    </row>
    <row r="43" spans="1:5" x14ac:dyDescent="0.3">
      <c r="A43" t="s">
        <v>76</v>
      </c>
      <c r="C43" s="24">
        <f>_xlfn.T.INV.2T(C42,C38)</f>
        <v>2.0040447832891455</v>
      </c>
      <c r="D43" s="24"/>
      <c r="E43" s="24"/>
    </row>
    <row r="44" spans="1:5" x14ac:dyDescent="0.3">
      <c r="C44" s="24"/>
      <c r="D44" s="24"/>
      <c r="E44" s="24"/>
    </row>
    <row r="46" spans="1:5" x14ac:dyDescent="0.3">
      <c r="A46" s="30" t="s">
        <v>201</v>
      </c>
      <c r="C46" s="89" t="s">
        <v>202</v>
      </c>
      <c r="D46" s="22" t="s">
        <v>203</v>
      </c>
      <c r="E46" s="22" t="s">
        <v>204</v>
      </c>
    </row>
    <row r="48" spans="1:5" x14ac:dyDescent="0.3">
      <c r="A48" s="30" t="s">
        <v>218</v>
      </c>
    </row>
    <row r="50" spans="1:5" x14ac:dyDescent="0.3">
      <c r="A50" t="s">
        <v>272</v>
      </c>
      <c r="B50" t="s">
        <v>205</v>
      </c>
      <c r="C50" s="24">
        <f>J11</f>
        <v>82.055555555555557</v>
      </c>
      <c r="D50" s="24">
        <f>C50</f>
        <v>82.055555555555557</v>
      </c>
      <c r="E50" s="32">
        <f>J12</f>
        <v>80.666666666666671</v>
      </c>
    </row>
    <row r="51" spans="1:5" ht="15" x14ac:dyDescent="0.35">
      <c r="A51" t="s">
        <v>206</v>
      </c>
      <c r="B51" s="22" t="s">
        <v>172</v>
      </c>
      <c r="C51" s="88">
        <f>H11</f>
        <v>18</v>
      </c>
      <c r="D51" s="88">
        <f>C51</f>
        <v>18</v>
      </c>
      <c r="E51">
        <f>H12</f>
        <v>21</v>
      </c>
    </row>
    <row r="53" spans="1:5" x14ac:dyDescent="0.3">
      <c r="A53" t="s">
        <v>273</v>
      </c>
      <c r="B53" t="s">
        <v>207</v>
      </c>
      <c r="C53" s="32">
        <f>J12</f>
        <v>80.666666666666671</v>
      </c>
      <c r="D53">
        <f>J13</f>
        <v>87.684210526315795</v>
      </c>
      <c r="E53">
        <f>J13</f>
        <v>87.684210526315795</v>
      </c>
    </row>
    <row r="54" spans="1:5" ht="15" x14ac:dyDescent="0.35">
      <c r="A54" t="s">
        <v>208</v>
      </c>
      <c r="B54" s="22" t="s">
        <v>171</v>
      </c>
      <c r="C54" s="88">
        <f>H12</f>
        <v>21</v>
      </c>
      <c r="D54">
        <f>H13</f>
        <v>19</v>
      </c>
      <c r="E54">
        <f>H13</f>
        <v>19</v>
      </c>
    </row>
    <row r="56" spans="1:5" x14ac:dyDescent="0.3">
      <c r="A56" t="s">
        <v>209</v>
      </c>
      <c r="B56" s="21" t="s">
        <v>109</v>
      </c>
      <c r="C56" s="24">
        <f>SQRT($C$39*(1/C51+1/C54))</f>
        <v>2.1697883893303702</v>
      </c>
      <c r="D56" s="24">
        <f t="shared" ref="D56:E56" si="0">SQRT($C$39*(1/D51+1/D54))</f>
        <v>2.2218707226415049</v>
      </c>
      <c r="E56" s="24">
        <f t="shared" si="0"/>
        <v>2.1388214215244878</v>
      </c>
    </row>
    <row r="57" spans="1:5" x14ac:dyDescent="0.3">
      <c r="A57" t="s">
        <v>213</v>
      </c>
      <c r="B57" s="21" t="s">
        <v>107</v>
      </c>
      <c r="C57" s="24">
        <f>(C50-C53)/C56</f>
        <v>0.64010338322324511</v>
      </c>
      <c r="D57" s="24">
        <f>(D50-D53)/D56</f>
        <v>-2.5332954403704124</v>
      </c>
      <c r="E57" s="24">
        <f>(E50-E53)/E56</f>
        <v>-3.2810330909474565</v>
      </c>
    </row>
    <row r="58" spans="1:5" x14ac:dyDescent="0.3">
      <c r="A58" t="s">
        <v>214</v>
      </c>
      <c r="C58" s="24">
        <f>$C$43</f>
        <v>2.0040447832891455</v>
      </c>
      <c r="D58" s="24">
        <f t="shared" ref="D58:E58" si="1">$C$43</f>
        <v>2.0040447832891455</v>
      </c>
      <c r="E58" s="24">
        <f t="shared" si="1"/>
        <v>2.0040447832891455</v>
      </c>
    </row>
    <row r="60" spans="1:5" x14ac:dyDescent="0.3">
      <c r="A60" t="s">
        <v>210</v>
      </c>
      <c r="C60" s="22" t="s">
        <v>211</v>
      </c>
      <c r="D60" s="22" t="s">
        <v>212</v>
      </c>
      <c r="E60" s="22" t="s">
        <v>212</v>
      </c>
    </row>
  </sheetData>
  <mergeCells count="1">
    <mergeCell ref="B4:D4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2" shapeId="21571" r:id="rId4">
          <objectPr defaultSize="0" autoPict="0" r:id="rId5">
            <anchor moveWithCells="1">
              <from>
                <xdr:col>5</xdr:col>
                <xdr:colOff>228600</xdr:colOff>
                <xdr:row>53</xdr:row>
                <xdr:rowOff>53340</xdr:rowOff>
              </from>
              <to>
                <xdr:col>6</xdr:col>
                <xdr:colOff>784860</xdr:colOff>
                <xdr:row>56</xdr:row>
                <xdr:rowOff>7620</xdr:rowOff>
              </to>
            </anchor>
          </objectPr>
        </oleObject>
      </mc:Choice>
      <mc:Fallback>
        <oleObject progId="Equation.2" shapeId="21571" r:id="rId4"/>
      </mc:Fallback>
    </mc:AlternateContent>
    <mc:AlternateContent xmlns:mc="http://schemas.openxmlformats.org/markup-compatibility/2006">
      <mc:Choice Requires="x14">
        <oleObject progId="Equation.2" shapeId="21573" r:id="rId6">
          <objectPr defaultSize="0" autoPict="0" r:id="rId7">
            <anchor moveWithCells="1">
              <from>
                <xdr:col>5</xdr:col>
                <xdr:colOff>236220</xdr:colOff>
                <xdr:row>56</xdr:row>
                <xdr:rowOff>83820</xdr:rowOff>
              </from>
              <to>
                <xdr:col>6</xdr:col>
                <xdr:colOff>525780</xdr:colOff>
                <xdr:row>58</xdr:row>
                <xdr:rowOff>167640</xdr:rowOff>
              </to>
            </anchor>
          </objectPr>
        </oleObject>
      </mc:Choice>
      <mc:Fallback>
        <oleObject progId="Equation.2" shapeId="21573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53"/>
  <sheetViews>
    <sheetView workbookViewId="0">
      <selection activeCell="C32" sqref="C32"/>
    </sheetView>
  </sheetViews>
  <sheetFormatPr defaultRowHeight="13.8" x14ac:dyDescent="0.3"/>
  <cols>
    <col min="1" max="1" width="10.77734375" customWidth="1"/>
    <col min="3" max="3" width="12.109375" bestFit="1" customWidth="1"/>
    <col min="10" max="10" width="6.21875" customWidth="1"/>
  </cols>
  <sheetData>
    <row r="1" spans="1:14" x14ac:dyDescent="0.3">
      <c r="A1" s="30" t="s">
        <v>242</v>
      </c>
    </row>
    <row r="2" spans="1:14" x14ac:dyDescent="0.3">
      <c r="A2" s="30" t="s">
        <v>263</v>
      </c>
    </row>
    <row r="3" spans="1:14" x14ac:dyDescent="0.3">
      <c r="A3" s="33" t="s">
        <v>30</v>
      </c>
      <c r="G3" s="30" t="s">
        <v>31</v>
      </c>
    </row>
    <row r="4" spans="1:14" x14ac:dyDescent="0.3">
      <c r="A4">
        <v>225.9</v>
      </c>
      <c r="G4" s="3" t="s">
        <v>32</v>
      </c>
      <c r="H4" s="28" t="s">
        <v>58</v>
      </c>
      <c r="I4">
        <v>250</v>
      </c>
    </row>
    <row r="5" spans="1:14" x14ac:dyDescent="0.3">
      <c r="A5">
        <v>246.4</v>
      </c>
      <c r="G5" s="3" t="s">
        <v>48</v>
      </c>
      <c r="H5" s="28" t="s">
        <v>59</v>
      </c>
      <c r="I5">
        <v>250</v>
      </c>
    </row>
    <row r="6" spans="1:14" x14ac:dyDescent="0.3">
      <c r="A6">
        <v>271.5</v>
      </c>
    </row>
    <row r="7" spans="1:14" x14ac:dyDescent="0.3">
      <c r="A7" s="32">
        <v>244</v>
      </c>
      <c r="D7" t="s">
        <v>49</v>
      </c>
      <c r="L7" t="s">
        <v>51</v>
      </c>
    </row>
    <row r="8" spans="1:14" x14ac:dyDescent="0.3">
      <c r="A8">
        <v>257.5</v>
      </c>
      <c r="D8" t="s">
        <v>50</v>
      </c>
      <c r="L8" t="s">
        <v>52</v>
      </c>
    </row>
    <row r="9" spans="1:14" x14ac:dyDescent="0.3">
      <c r="A9">
        <v>223.1</v>
      </c>
      <c r="D9" s="3"/>
      <c r="E9" s="29"/>
    </row>
    <row r="10" spans="1:14" x14ac:dyDescent="0.3">
      <c r="A10">
        <v>236.5</v>
      </c>
      <c r="D10" s="30" t="s">
        <v>33</v>
      </c>
      <c r="E10" s="27"/>
      <c r="L10" s="30" t="s">
        <v>54</v>
      </c>
    </row>
    <row r="11" spans="1:14" x14ac:dyDescent="0.3">
      <c r="A11">
        <v>259.60000000000002</v>
      </c>
      <c r="D11" s="3" t="s">
        <v>34</v>
      </c>
      <c r="E11" s="29" t="s">
        <v>37</v>
      </c>
      <c r="F11">
        <f>COUNT(A4:A53)</f>
        <v>50</v>
      </c>
      <c r="L11" s="3" t="s">
        <v>53</v>
      </c>
      <c r="M11" s="21" t="s">
        <v>28</v>
      </c>
      <c r="N11" s="25">
        <f>_xlfn.Z.TEST(A4:A53,I5)</f>
        <v>0.75906515150475395</v>
      </c>
    </row>
    <row r="12" spans="1:14" ht="19.2" x14ac:dyDescent="0.4">
      <c r="A12" s="32">
        <v>235</v>
      </c>
      <c r="D12" s="3" t="s">
        <v>274</v>
      </c>
      <c r="E12" s="29" t="s">
        <v>38</v>
      </c>
      <c r="F12">
        <f>AVERAGE(A4:A53)</f>
        <v>248.1399999999999</v>
      </c>
    </row>
    <row r="13" spans="1:14" x14ac:dyDescent="0.3">
      <c r="A13">
        <v>231.9</v>
      </c>
      <c r="D13" s="3" t="s">
        <v>35</v>
      </c>
      <c r="E13" s="29" t="s">
        <v>27</v>
      </c>
      <c r="F13" s="25">
        <f>_xlfn.STDEV.P(A4:A53)</f>
        <v>18.512763164908691</v>
      </c>
    </row>
    <row r="14" spans="1:14" x14ac:dyDescent="0.3">
      <c r="A14">
        <v>265.10000000000002</v>
      </c>
      <c r="E14" s="27"/>
    </row>
    <row r="15" spans="1:14" x14ac:dyDescent="0.3">
      <c r="A15">
        <v>269.8</v>
      </c>
      <c r="D15" s="3" t="s">
        <v>36</v>
      </c>
      <c r="E15" s="29" t="s">
        <v>39</v>
      </c>
      <c r="F15" s="25">
        <f>F13/SQRT(F11)</f>
        <v>2.6181000744814931</v>
      </c>
    </row>
    <row r="16" spans="1:14" x14ac:dyDescent="0.3">
      <c r="A16">
        <v>263.60000000000002</v>
      </c>
      <c r="D16" s="3" t="s">
        <v>43</v>
      </c>
      <c r="E16" s="29" t="s">
        <v>233</v>
      </c>
      <c r="F16" s="25">
        <f>(F12-I4)/F15</f>
        <v>-0.71043884767027721</v>
      </c>
    </row>
    <row r="17" spans="1:14" x14ac:dyDescent="0.3">
      <c r="A17">
        <v>221.6</v>
      </c>
    </row>
    <row r="18" spans="1:14" x14ac:dyDescent="0.3">
      <c r="A18">
        <v>245.7</v>
      </c>
    </row>
    <row r="19" spans="1:14" x14ac:dyDescent="0.3">
      <c r="A19">
        <v>259.89999999999998</v>
      </c>
    </row>
    <row r="20" spans="1:14" x14ac:dyDescent="0.3">
      <c r="A20">
        <v>266.39999999999998</v>
      </c>
      <c r="D20" s="30" t="s">
        <v>40</v>
      </c>
    </row>
    <row r="21" spans="1:14" x14ac:dyDescent="0.3">
      <c r="A21">
        <v>229.7</v>
      </c>
      <c r="D21" s="3" t="s">
        <v>24</v>
      </c>
      <c r="E21" s="28" t="s">
        <v>42</v>
      </c>
      <c r="F21" s="31">
        <v>0.05</v>
      </c>
    </row>
    <row r="22" spans="1:14" x14ac:dyDescent="0.3">
      <c r="A22">
        <v>242.7</v>
      </c>
      <c r="D22" s="3" t="s">
        <v>41</v>
      </c>
      <c r="E22" s="21" t="s">
        <v>232</v>
      </c>
      <c r="F22" s="25">
        <f>_xlfn.NORM.S.INV(F21)</f>
        <v>-1.6448536269514726</v>
      </c>
      <c r="G22" t="s">
        <v>275</v>
      </c>
    </row>
    <row r="23" spans="1:14" x14ac:dyDescent="0.3">
      <c r="A23">
        <v>272.7</v>
      </c>
    </row>
    <row r="24" spans="1:14" x14ac:dyDescent="0.3">
      <c r="A24" s="32">
        <v>253</v>
      </c>
      <c r="D24" s="30" t="s">
        <v>44</v>
      </c>
      <c r="L24" s="30" t="s">
        <v>57</v>
      </c>
    </row>
    <row r="25" spans="1:14" x14ac:dyDescent="0.3">
      <c r="A25">
        <v>233.9</v>
      </c>
      <c r="G25" s="29" t="s">
        <v>233</v>
      </c>
      <c r="I25" s="21" t="s">
        <v>232</v>
      </c>
      <c r="J25" s="21"/>
      <c r="L25" s="21" t="s">
        <v>28</v>
      </c>
      <c r="N25" s="28" t="s">
        <v>42</v>
      </c>
    </row>
    <row r="26" spans="1:14" x14ac:dyDescent="0.3">
      <c r="A26">
        <v>243.9</v>
      </c>
      <c r="D26" s="22" t="s">
        <v>45</v>
      </c>
      <c r="G26" s="25">
        <f>F16</f>
        <v>-0.71043884767027721</v>
      </c>
      <c r="H26" s="22" t="s">
        <v>46</v>
      </c>
      <c r="I26" s="25">
        <f>F22</f>
        <v>-1.6448536269514726</v>
      </c>
      <c r="J26" s="25"/>
      <c r="L26" s="25">
        <f>N11</f>
        <v>0.75906515150475395</v>
      </c>
      <c r="M26" s="22" t="s">
        <v>46</v>
      </c>
      <c r="N26">
        <v>0.05</v>
      </c>
    </row>
    <row r="27" spans="1:14" x14ac:dyDescent="0.3">
      <c r="A27">
        <v>231.6</v>
      </c>
      <c r="D27" s="22"/>
    </row>
    <row r="28" spans="1:14" x14ac:dyDescent="0.3">
      <c r="A28">
        <v>254.3</v>
      </c>
      <c r="D28" s="30" t="s">
        <v>47</v>
      </c>
      <c r="L28" s="30" t="s">
        <v>55</v>
      </c>
    </row>
    <row r="29" spans="1:14" x14ac:dyDescent="0.3">
      <c r="A29">
        <v>234.5</v>
      </c>
      <c r="D29" s="30"/>
    </row>
    <row r="30" spans="1:14" x14ac:dyDescent="0.3">
      <c r="A30">
        <v>248.2</v>
      </c>
    </row>
    <row r="31" spans="1:14" x14ac:dyDescent="0.3">
      <c r="A31">
        <v>247.4</v>
      </c>
    </row>
    <row r="32" spans="1:14" x14ac:dyDescent="0.3">
      <c r="A32" s="32">
        <v>245</v>
      </c>
    </row>
    <row r="33" spans="1:1" x14ac:dyDescent="0.3">
      <c r="A33">
        <v>266.3</v>
      </c>
    </row>
    <row r="34" spans="1:1" x14ac:dyDescent="0.3">
      <c r="A34">
        <v>252.6</v>
      </c>
    </row>
    <row r="35" spans="1:1" x14ac:dyDescent="0.3">
      <c r="A35">
        <v>200.5</v>
      </c>
    </row>
    <row r="36" spans="1:1" x14ac:dyDescent="0.3">
      <c r="A36">
        <v>252.6</v>
      </c>
    </row>
    <row r="37" spans="1:1" x14ac:dyDescent="0.3">
      <c r="A37">
        <v>269.89999999999998</v>
      </c>
    </row>
    <row r="38" spans="1:1" x14ac:dyDescent="0.3">
      <c r="A38">
        <v>269.89999999999998</v>
      </c>
    </row>
    <row r="39" spans="1:1" x14ac:dyDescent="0.3">
      <c r="A39">
        <v>228.3</v>
      </c>
    </row>
    <row r="40" spans="1:1" x14ac:dyDescent="0.3">
      <c r="A40">
        <v>253.3</v>
      </c>
    </row>
    <row r="41" spans="1:1" x14ac:dyDescent="0.3">
      <c r="A41">
        <v>238.8</v>
      </c>
    </row>
    <row r="42" spans="1:1" x14ac:dyDescent="0.3">
      <c r="A42">
        <v>249.4</v>
      </c>
    </row>
    <row r="43" spans="1:1" x14ac:dyDescent="0.3">
      <c r="A43">
        <v>264.3</v>
      </c>
    </row>
    <row r="44" spans="1:1" x14ac:dyDescent="0.3">
      <c r="A44">
        <v>309.60000000000002</v>
      </c>
    </row>
    <row r="45" spans="1:1" x14ac:dyDescent="0.3">
      <c r="A45">
        <v>256.3</v>
      </c>
    </row>
    <row r="46" spans="1:1" x14ac:dyDescent="0.3">
      <c r="A46" s="32">
        <v>242</v>
      </c>
    </row>
    <row r="47" spans="1:1" x14ac:dyDescent="0.3">
      <c r="A47">
        <v>220.4</v>
      </c>
    </row>
    <row r="48" spans="1:1" x14ac:dyDescent="0.3">
      <c r="A48">
        <v>222.8</v>
      </c>
    </row>
    <row r="49" spans="1:1" x14ac:dyDescent="0.3">
      <c r="A49">
        <v>232.4</v>
      </c>
    </row>
    <row r="50" spans="1:1" x14ac:dyDescent="0.3">
      <c r="A50">
        <v>234.5</v>
      </c>
    </row>
    <row r="51" spans="1:1" x14ac:dyDescent="0.3">
      <c r="A51">
        <v>271.2</v>
      </c>
    </row>
    <row r="52" spans="1:1" x14ac:dyDescent="0.3">
      <c r="A52">
        <v>259.2</v>
      </c>
    </row>
    <row r="53" spans="1:1" x14ac:dyDescent="0.3">
      <c r="A53">
        <v>252.3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2" shapeId="5121" r:id="rId4">
          <objectPr defaultSize="0" autoPict="0" r:id="rId5">
            <anchor moveWithCells="1">
              <from>
                <xdr:col>6</xdr:col>
                <xdr:colOff>259080</xdr:colOff>
                <xdr:row>12</xdr:row>
                <xdr:rowOff>45720</xdr:rowOff>
              </from>
              <to>
                <xdr:col>7</xdr:col>
                <xdr:colOff>335280</xdr:colOff>
                <xdr:row>15</xdr:row>
                <xdr:rowOff>53340</xdr:rowOff>
              </to>
            </anchor>
          </objectPr>
        </oleObject>
      </mc:Choice>
      <mc:Fallback>
        <oleObject progId="Equation.2" shapeId="5121" r:id="rId4"/>
      </mc:Fallback>
    </mc:AlternateContent>
    <mc:AlternateContent xmlns:mc="http://schemas.openxmlformats.org/markup-compatibility/2006">
      <mc:Choice Requires="x14">
        <oleObject progId="Equation.2" shapeId="5122" r:id="rId6">
          <objectPr defaultSize="0" autoPict="0" r:id="rId7">
            <anchor moveWithCells="1">
              <from>
                <xdr:col>6</xdr:col>
                <xdr:colOff>266700</xdr:colOff>
                <xdr:row>15</xdr:row>
                <xdr:rowOff>83820</xdr:rowOff>
              </from>
              <to>
                <xdr:col>7</xdr:col>
                <xdr:colOff>350520</xdr:colOff>
                <xdr:row>18</xdr:row>
                <xdr:rowOff>0</xdr:rowOff>
              </to>
            </anchor>
          </objectPr>
        </oleObject>
      </mc:Choice>
      <mc:Fallback>
        <oleObject progId="Equation.2" shapeId="5122" r:id="rId6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3"/>
  <sheetViews>
    <sheetView workbookViewId="0">
      <selection activeCell="C1" sqref="C1"/>
    </sheetView>
  </sheetViews>
  <sheetFormatPr defaultRowHeight="13.8" x14ac:dyDescent="0.3"/>
  <cols>
    <col min="1" max="1" width="8.88671875" style="91"/>
    <col min="2" max="2" width="10.6640625" style="91" customWidth="1"/>
    <col min="3" max="3" width="8.88671875" style="91"/>
    <col min="4" max="4" width="12" style="91" customWidth="1"/>
    <col min="5" max="16384" width="8.88671875" style="91"/>
  </cols>
  <sheetData>
    <row r="1" spans="1:10" x14ac:dyDescent="0.3">
      <c r="A1" s="102" t="s">
        <v>243</v>
      </c>
    </row>
    <row r="2" spans="1:10" x14ac:dyDescent="0.3">
      <c r="A2" s="102" t="s">
        <v>264</v>
      </c>
    </row>
    <row r="3" spans="1:10" x14ac:dyDescent="0.3">
      <c r="B3" s="104" t="s">
        <v>62</v>
      </c>
      <c r="C3" s="91">
        <v>50</v>
      </c>
      <c r="D3" s="91" t="s">
        <v>63</v>
      </c>
      <c r="E3" s="105" t="s">
        <v>64</v>
      </c>
      <c r="F3" s="102" t="s">
        <v>65</v>
      </c>
    </row>
    <row r="4" spans="1:10" x14ac:dyDescent="0.3">
      <c r="B4" s="104"/>
      <c r="E4" s="104"/>
      <c r="F4" s="104" t="s">
        <v>32</v>
      </c>
      <c r="G4" s="28" t="s">
        <v>244</v>
      </c>
      <c r="H4" s="91">
        <v>6.8</v>
      </c>
    </row>
    <row r="5" spans="1:10" ht="27.6" x14ac:dyDescent="0.3">
      <c r="A5" s="96" t="s">
        <v>227</v>
      </c>
      <c r="B5" s="107" t="s">
        <v>60</v>
      </c>
      <c r="C5" s="107" t="s">
        <v>61</v>
      </c>
      <c r="E5" s="104"/>
      <c r="F5" s="104" t="s">
        <v>48</v>
      </c>
      <c r="G5" s="28" t="s">
        <v>73</v>
      </c>
      <c r="H5" s="91">
        <v>6.8</v>
      </c>
    </row>
    <row r="6" spans="1:10" x14ac:dyDescent="0.3">
      <c r="A6" s="91">
        <v>1</v>
      </c>
      <c r="B6" s="91">
        <v>690</v>
      </c>
      <c r="C6" s="108">
        <f>$C$3/B6*100</f>
        <v>7.2463768115942031</v>
      </c>
      <c r="E6" s="104"/>
      <c r="G6" s="109"/>
    </row>
    <row r="7" spans="1:10" x14ac:dyDescent="0.3">
      <c r="A7" s="91">
        <v>2</v>
      </c>
      <c r="B7" s="91">
        <v>750</v>
      </c>
      <c r="C7" s="108">
        <f t="shared" ref="C7:C10" si="0">$C$3/B7*100</f>
        <v>6.666666666666667</v>
      </c>
      <c r="E7" s="105" t="s">
        <v>66</v>
      </c>
      <c r="F7" s="102" t="s">
        <v>67</v>
      </c>
      <c r="G7" s="109"/>
    </row>
    <row r="8" spans="1:10" x14ac:dyDescent="0.3">
      <c r="A8" s="91">
        <v>3</v>
      </c>
      <c r="B8" s="91">
        <v>645</v>
      </c>
      <c r="C8" s="108">
        <f t="shared" si="0"/>
        <v>7.7519379844961236</v>
      </c>
      <c r="E8" s="104"/>
      <c r="F8" s="104" t="s">
        <v>34</v>
      </c>
      <c r="G8" s="110" t="s">
        <v>37</v>
      </c>
      <c r="H8" s="91">
        <f>COUNT(C6:C10)</f>
        <v>5</v>
      </c>
    </row>
    <row r="9" spans="1:10" ht="19.2" x14ac:dyDescent="0.4">
      <c r="A9" s="91">
        <v>4</v>
      </c>
      <c r="B9" s="91">
        <v>730</v>
      </c>
      <c r="C9" s="108">
        <f t="shared" si="0"/>
        <v>6.8493150684931505</v>
      </c>
      <c r="E9" s="104"/>
      <c r="F9" s="104" t="s">
        <v>274</v>
      </c>
      <c r="G9" s="29" t="s">
        <v>38</v>
      </c>
      <c r="H9" s="98">
        <f>AVERAGE(C6:C10)</f>
        <v>7.0542106576013808</v>
      </c>
    </row>
    <row r="10" spans="1:10" x14ac:dyDescent="0.3">
      <c r="A10" s="91">
        <v>5</v>
      </c>
      <c r="B10" s="91">
        <v>740</v>
      </c>
      <c r="C10" s="108">
        <f t="shared" si="0"/>
        <v>6.756756756756757</v>
      </c>
      <c r="E10" s="104"/>
      <c r="F10" s="104" t="s">
        <v>68</v>
      </c>
      <c r="G10" s="110" t="s">
        <v>27</v>
      </c>
      <c r="H10" s="98">
        <f>_xlfn.STDEV.S(C6:C10)</f>
        <v>0.44844247789136066</v>
      </c>
    </row>
    <row r="12" spans="1:10" x14ac:dyDescent="0.3">
      <c r="E12" s="105" t="s">
        <v>69</v>
      </c>
      <c r="F12" s="102" t="s">
        <v>70</v>
      </c>
      <c r="G12" s="109"/>
    </row>
    <row r="13" spans="1:10" x14ac:dyDescent="0.3">
      <c r="E13" s="104"/>
      <c r="F13" s="104" t="s">
        <v>36</v>
      </c>
      <c r="G13" s="111" t="s">
        <v>39</v>
      </c>
      <c r="H13" s="98">
        <f>H10/SQRT(H8)</f>
        <v>0.20054957291270578</v>
      </c>
    </row>
    <row r="14" spans="1:10" x14ac:dyDescent="0.3">
      <c r="E14" s="104"/>
      <c r="F14" s="104" t="s">
        <v>71</v>
      </c>
      <c r="G14" s="110" t="s">
        <v>74</v>
      </c>
      <c r="H14" s="98">
        <f>(H9-H4)/H13</f>
        <v>1.2675701768361904</v>
      </c>
    </row>
    <row r="16" spans="1:10" x14ac:dyDescent="0.3">
      <c r="E16" s="105" t="s">
        <v>78</v>
      </c>
      <c r="F16" s="102" t="s">
        <v>72</v>
      </c>
      <c r="G16" s="109"/>
      <c r="J16" s="102"/>
    </row>
    <row r="17" spans="2:12" x14ac:dyDescent="0.3">
      <c r="F17" s="104" t="s">
        <v>22</v>
      </c>
      <c r="G17" s="112" t="s">
        <v>37</v>
      </c>
      <c r="H17" s="91">
        <f>H8-1</f>
        <v>4</v>
      </c>
      <c r="J17" s="104"/>
      <c r="K17" s="113"/>
      <c r="L17" s="98"/>
    </row>
    <row r="18" spans="2:12" x14ac:dyDescent="0.3">
      <c r="F18" s="104" t="s">
        <v>24</v>
      </c>
      <c r="G18" s="112" t="s">
        <v>42</v>
      </c>
      <c r="H18" s="91">
        <v>0.05</v>
      </c>
    </row>
    <row r="19" spans="2:12" x14ac:dyDescent="0.3">
      <c r="G19" s="109"/>
    </row>
    <row r="20" spans="2:12" x14ac:dyDescent="0.3">
      <c r="B20" s="104"/>
      <c r="D20" s="109"/>
      <c r="F20" s="104" t="s">
        <v>276</v>
      </c>
      <c r="G20" s="114" t="s">
        <v>75</v>
      </c>
      <c r="H20" s="98">
        <f>-_xlfn.T.INV(H18,H17)</f>
        <v>2.1318467863266499</v>
      </c>
    </row>
    <row r="24" spans="2:12" x14ac:dyDescent="0.3">
      <c r="B24" s="104"/>
      <c r="D24" s="109"/>
      <c r="E24" s="105" t="s">
        <v>79</v>
      </c>
      <c r="F24" s="102" t="s">
        <v>228</v>
      </c>
    </row>
    <row r="25" spans="2:12" x14ac:dyDescent="0.3">
      <c r="J25" s="110" t="s">
        <v>74</v>
      </c>
      <c r="L25" s="114" t="s">
        <v>75</v>
      </c>
    </row>
    <row r="26" spans="2:12" x14ac:dyDescent="0.3">
      <c r="F26" s="91" t="s">
        <v>81</v>
      </c>
      <c r="J26" s="98">
        <f>H14</f>
        <v>1.2675701768361904</v>
      </c>
      <c r="K26" s="101" t="s">
        <v>82</v>
      </c>
      <c r="L26" s="98">
        <f>H20</f>
        <v>2.1318467863266499</v>
      </c>
    </row>
    <row r="28" spans="2:12" x14ac:dyDescent="0.3">
      <c r="E28" s="105" t="s">
        <v>80</v>
      </c>
      <c r="F28" s="102" t="s">
        <v>77</v>
      </c>
    </row>
    <row r="31" spans="2:12" x14ac:dyDescent="0.3">
      <c r="J31" s="102"/>
    </row>
    <row r="32" spans="2:12" x14ac:dyDescent="0.3">
      <c r="J32" s="113"/>
      <c r="L32" s="106"/>
    </row>
    <row r="33" spans="10:11" x14ac:dyDescent="0.3">
      <c r="J33" s="98"/>
      <c r="K33" s="101"/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2" shapeId="7169" r:id="rId4">
          <objectPr defaultSize="0" autoPict="0" r:id="rId5">
            <anchor moveWithCells="1">
              <from>
                <xdr:col>9</xdr:col>
                <xdr:colOff>236220</xdr:colOff>
                <xdr:row>12</xdr:row>
                <xdr:rowOff>167640</xdr:rowOff>
              </from>
              <to>
                <xdr:col>10</xdr:col>
                <xdr:colOff>434340</xdr:colOff>
                <xdr:row>15</xdr:row>
                <xdr:rowOff>167640</xdr:rowOff>
              </to>
            </anchor>
          </objectPr>
        </oleObject>
      </mc:Choice>
      <mc:Fallback>
        <oleObject progId="Equation.2" shapeId="7169" r:id="rId4"/>
      </mc:Fallback>
    </mc:AlternateContent>
    <mc:AlternateContent xmlns:mc="http://schemas.openxmlformats.org/markup-compatibility/2006">
      <mc:Choice Requires="x14">
        <oleObject progId="Equation.2" shapeId="7170" r:id="rId6">
          <objectPr defaultSize="0" autoPict="0" r:id="rId7">
            <anchor moveWithCells="1">
              <from>
                <xdr:col>9</xdr:col>
                <xdr:colOff>243840</xdr:colOff>
                <xdr:row>9</xdr:row>
                <xdr:rowOff>68580</xdr:rowOff>
              </from>
              <to>
                <xdr:col>10</xdr:col>
                <xdr:colOff>274320</xdr:colOff>
                <xdr:row>12</xdr:row>
                <xdr:rowOff>83820</xdr:rowOff>
              </to>
            </anchor>
          </objectPr>
        </oleObject>
      </mc:Choice>
      <mc:Fallback>
        <oleObject progId="Equation.2" shapeId="7170" r:id="rId6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workbookViewId="0">
      <selection activeCell="E7" sqref="E7:E9"/>
    </sheetView>
  </sheetViews>
  <sheetFormatPr defaultRowHeight="13.8" x14ac:dyDescent="0.3"/>
  <cols>
    <col min="1" max="1" width="10.77734375" customWidth="1"/>
    <col min="4" max="4" width="11.33203125" customWidth="1"/>
    <col min="5" max="5" width="40.6640625" customWidth="1"/>
    <col min="6" max="6" width="24.5546875" customWidth="1"/>
    <col min="7" max="7" width="10.77734375" customWidth="1"/>
    <col min="8" max="8" width="10.44140625" customWidth="1"/>
  </cols>
  <sheetData>
    <row r="1" spans="1:8" x14ac:dyDescent="0.3">
      <c r="A1" s="30" t="s">
        <v>245</v>
      </c>
      <c r="B1" s="30"/>
    </row>
    <row r="2" spans="1:8" x14ac:dyDescent="0.3">
      <c r="A2" s="30" t="s">
        <v>255</v>
      </c>
    </row>
    <row r="3" spans="1:8" x14ac:dyDescent="0.3">
      <c r="F3" s="30" t="s">
        <v>99</v>
      </c>
    </row>
    <row r="4" spans="1:8" x14ac:dyDescent="0.3">
      <c r="A4" t="s">
        <v>252</v>
      </c>
      <c r="F4" t="s">
        <v>123</v>
      </c>
    </row>
    <row r="5" spans="1:8" ht="14.4" thickBot="1" x14ac:dyDescent="0.35">
      <c r="A5" t="s">
        <v>253</v>
      </c>
    </row>
    <row r="6" spans="1:8" x14ac:dyDescent="0.3">
      <c r="A6" t="s">
        <v>254</v>
      </c>
      <c r="F6" s="35"/>
      <c r="G6" s="35" t="s">
        <v>250</v>
      </c>
      <c r="H6" s="35" t="s">
        <v>251</v>
      </c>
    </row>
    <row r="7" spans="1:8" x14ac:dyDescent="0.3">
      <c r="A7" s="116" t="s">
        <v>250</v>
      </c>
      <c r="B7" s="116" t="s">
        <v>251</v>
      </c>
      <c r="E7" t="s">
        <v>277</v>
      </c>
      <c r="F7" s="6" t="s">
        <v>18</v>
      </c>
      <c r="G7" s="37">
        <v>9337.2274999999991</v>
      </c>
      <c r="H7" s="37">
        <v>6757.7325352112684</v>
      </c>
    </row>
    <row r="8" spans="1:8" x14ac:dyDescent="0.3">
      <c r="A8">
        <v>17632.8</v>
      </c>
      <c r="B8">
        <v>10686.6</v>
      </c>
      <c r="E8" t="s">
        <v>278</v>
      </c>
      <c r="F8" s="6" t="s">
        <v>83</v>
      </c>
      <c r="G8" s="117">
        <v>43292030.271574996</v>
      </c>
      <c r="H8" s="6">
        <v>12846605.4861192</v>
      </c>
    </row>
    <row r="9" spans="1:8" x14ac:dyDescent="0.3">
      <c r="A9">
        <v>5000.5</v>
      </c>
      <c r="B9">
        <v>5401.87</v>
      </c>
      <c r="E9" t="s">
        <v>279</v>
      </c>
      <c r="F9" s="6" t="s">
        <v>84</v>
      </c>
      <c r="G9" s="6">
        <v>28</v>
      </c>
      <c r="H9" s="6">
        <v>71</v>
      </c>
    </row>
    <row r="10" spans="1:8" x14ac:dyDescent="0.3">
      <c r="A10">
        <v>12296.4</v>
      </c>
      <c r="B10">
        <v>7174.8</v>
      </c>
      <c r="E10" t="s">
        <v>93</v>
      </c>
      <c r="F10" s="6" t="s">
        <v>87</v>
      </c>
      <c r="G10" s="6">
        <v>0</v>
      </c>
      <c r="H10" s="6"/>
    </row>
    <row r="11" spans="1:8" x14ac:dyDescent="0.3">
      <c r="A11">
        <v>3702.96</v>
      </c>
      <c r="B11">
        <v>6998.4</v>
      </c>
      <c r="E11" t="s">
        <v>86</v>
      </c>
      <c r="F11" s="6" t="s">
        <v>85</v>
      </c>
      <c r="G11" s="6">
        <v>34</v>
      </c>
      <c r="H11" s="6"/>
    </row>
    <row r="12" spans="1:8" x14ac:dyDescent="0.3">
      <c r="A12">
        <v>7149.6</v>
      </c>
      <c r="B12">
        <v>8950.5400000000009</v>
      </c>
      <c r="E12" t="s">
        <v>94</v>
      </c>
      <c r="F12" s="6" t="s">
        <v>88</v>
      </c>
      <c r="G12" s="36">
        <v>1.9628097201889454</v>
      </c>
      <c r="H12" s="6"/>
    </row>
    <row r="13" spans="1:8" x14ac:dyDescent="0.3">
      <c r="A13">
        <v>5866.89</v>
      </c>
      <c r="B13">
        <v>9642.24</v>
      </c>
      <c r="E13" t="s">
        <v>96</v>
      </c>
      <c r="F13" s="50" t="s">
        <v>89</v>
      </c>
      <c r="G13" s="51">
        <v>2.8946132724133319E-2</v>
      </c>
      <c r="H13" s="6"/>
    </row>
    <row r="14" spans="1:8" x14ac:dyDescent="0.3">
      <c r="A14">
        <v>15593.76</v>
      </c>
      <c r="B14">
        <v>4382.6400000000003</v>
      </c>
      <c r="E14" t="s">
        <v>95</v>
      </c>
      <c r="F14" s="50" t="s">
        <v>90</v>
      </c>
      <c r="G14" s="51">
        <v>1.6909242551868542</v>
      </c>
      <c r="H14" s="6"/>
    </row>
    <row r="15" spans="1:8" x14ac:dyDescent="0.3">
      <c r="A15">
        <v>9684.2999999999993</v>
      </c>
      <c r="B15">
        <v>7458.41</v>
      </c>
      <c r="E15" t="s">
        <v>97</v>
      </c>
      <c r="F15" s="6" t="s">
        <v>91</v>
      </c>
      <c r="G15" s="36">
        <v>5.7892265448266637E-2</v>
      </c>
      <c r="H15" s="6"/>
    </row>
    <row r="16" spans="1:8" ht="14.4" thickBot="1" x14ac:dyDescent="0.35">
      <c r="A16">
        <v>13591.84</v>
      </c>
      <c r="B16">
        <v>17266.73</v>
      </c>
      <c r="E16" t="s">
        <v>98</v>
      </c>
      <c r="F16" s="4" t="s">
        <v>92</v>
      </c>
      <c r="G16" s="38">
        <v>2.0322445093177191</v>
      </c>
      <c r="H16" s="4"/>
    </row>
    <row r="17" spans="1:11" x14ac:dyDescent="0.3">
      <c r="A17">
        <v>968.26</v>
      </c>
      <c r="B17">
        <v>5881.59</v>
      </c>
    </row>
    <row r="18" spans="1:11" x14ac:dyDescent="0.3">
      <c r="A18">
        <v>17265.669999999998</v>
      </c>
      <c r="B18">
        <v>11397.31</v>
      </c>
    </row>
    <row r="19" spans="1:11" x14ac:dyDescent="0.3">
      <c r="A19">
        <v>8175.72</v>
      </c>
      <c r="B19">
        <v>7128</v>
      </c>
    </row>
    <row r="20" spans="1:11" x14ac:dyDescent="0.3">
      <c r="A20">
        <v>8185.8</v>
      </c>
      <c r="B20">
        <v>3811.04</v>
      </c>
    </row>
    <row r="21" spans="1:11" x14ac:dyDescent="0.3">
      <c r="A21">
        <v>5514.48</v>
      </c>
      <c r="B21">
        <v>11323.12</v>
      </c>
    </row>
    <row r="22" spans="1:11" x14ac:dyDescent="0.3">
      <c r="A22">
        <v>7688.46</v>
      </c>
      <c r="B22">
        <v>3023.7</v>
      </c>
    </row>
    <row r="23" spans="1:11" x14ac:dyDescent="0.3">
      <c r="A23">
        <v>1287.5999999999999</v>
      </c>
      <c r="B23">
        <v>3015.02</v>
      </c>
    </row>
    <row r="24" spans="1:11" x14ac:dyDescent="0.3">
      <c r="A24">
        <v>3166.96</v>
      </c>
      <c r="B24">
        <v>7050.24</v>
      </c>
    </row>
    <row r="25" spans="1:11" x14ac:dyDescent="0.3">
      <c r="A25">
        <v>5209.88</v>
      </c>
      <c r="B25">
        <v>9231.2999999999993</v>
      </c>
      <c r="J25" s="25"/>
    </row>
    <row r="26" spans="1:11" x14ac:dyDescent="0.3">
      <c r="A26">
        <v>25450.46</v>
      </c>
      <c r="B26">
        <v>3047.08</v>
      </c>
    </row>
    <row r="27" spans="1:11" x14ac:dyDescent="0.3">
      <c r="A27">
        <v>9948.51</v>
      </c>
      <c r="B27">
        <v>6028.2</v>
      </c>
    </row>
    <row r="28" spans="1:11" x14ac:dyDescent="0.3">
      <c r="A28">
        <v>6166.8</v>
      </c>
      <c r="B28">
        <v>8581.44</v>
      </c>
      <c r="K28" s="25"/>
    </row>
    <row r="29" spans="1:11" x14ac:dyDescent="0.3">
      <c r="A29">
        <v>1817.28</v>
      </c>
      <c r="B29">
        <v>7173.46</v>
      </c>
    </row>
    <row r="30" spans="1:11" x14ac:dyDescent="0.3">
      <c r="A30">
        <v>3583.7</v>
      </c>
      <c r="B30">
        <v>523.85</v>
      </c>
    </row>
    <row r="31" spans="1:11" x14ac:dyDescent="0.3">
      <c r="A31">
        <v>9052.19</v>
      </c>
      <c r="B31">
        <v>4117.68</v>
      </c>
    </row>
    <row r="32" spans="1:11" x14ac:dyDescent="0.3">
      <c r="A32">
        <v>7659.6</v>
      </c>
      <c r="B32">
        <v>7960.93</v>
      </c>
    </row>
    <row r="33" spans="1:2" x14ac:dyDescent="0.3">
      <c r="A33">
        <v>9775.69</v>
      </c>
      <c r="B33">
        <v>10381.35</v>
      </c>
    </row>
    <row r="34" spans="1:2" x14ac:dyDescent="0.3">
      <c r="A34">
        <v>27194.400000000001</v>
      </c>
      <c r="B34">
        <v>10235.02</v>
      </c>
    </row>
    <row r="35" spans="1:2" x14ac:dyDescent="0.3">
      <c r="A35">
        <v>12811.86</v>
      </c>
      <c r="B35">
        <v>6502.32</v>
      </c>
    </row>
    <row r="36" spans="1:2" x14ac:dyDescent="0.3">
      <c r="B36">
        <v>4813.92</v>
      </c>
    </row>
    <row r="37" spans="1:2" x14ac:dyDescent="0.3">
      <c r="B37">
        <v>3110.43</v>
      </c>
    </row>
    <row r="38" spans="1:2" x14ac:dyDescent="0.3">
      <c r="B38">
        <v>7984.65</v>
      </c>
    </row>
    <row r="39" spans="1:2" x14ac:dyDescent="0.3">
      <c r="B39">
        <v>3976.05</v>
      </c>
    </row>
    <row r="40" spans="1:2" x14ac:dyDescent="0.3">
      <c r="B40">
        <v>2430.7199999999998</v>
      </c>
    </row>
    <row r="41" spans="1:2" x14ac:dyDescent="0.3">
      <c r="B41">
        <v>1275.25</v>
      </c>
    </row>
    <row r="42" spans="1:2" x14ac:dyDescent="0.3">
      <c r="B42">
        <v>3439.63</v>
      </c>
    </row>
    <row r="43" spans="1:2" x14ac:dyDescent="0.3">
      <c r="B43">
        <v>3566.16</v>
      </c>
    </row>
    <row r="44" spans="1:2" x14ac:dyDescent="0.3">
      <c r="B44">
        <v>2475.25</v>
      </c>
    </row>
    <row r="45" spans="1:2" x14ac:dyDescent="0.3">
      <c r="B45">
        <v>5644.8</v>
      </c>
    </row>
    <row r="46" spans="1:2" x14ac:dyDescent="0.3">
      <c r="B46">
        <v>5654.59</v>
      </c>
    </row>
    <row r="47" spans="1:2" x14ac:dyDescent="0.3">
      <c r="B47">
        <v>8646.1200000000008</v>
      </c>
    </row>
    <row r="48" spans="1:2" x14ac:dyDescent="0.3">
      <c r="B48">
        <v>2031</v>
      </c>
    </row>
    <row r="49" spans="2:2" x14ac:dyDescent="0.3">
      <c r="B49">
        <v>5069.74</v>
      </c>
    </row>
    <row r="50" spans="2:2" x14ac:dyDescent="0.3">
      <c r="B50">
        <v>3814.27</v>
      </c>
    </row>
    <row r="51" spans="2:2" x14ac:dyDescent="0.3">
      <c r="B51">
        <v>7523.71</v>
      </c>
    </row>
    <row r="52" spans="2:2" x14ac:dyDescent="0.3">
      <c r="B52">
        <v>5550.66</v>
      </c>
    </row>
    <row r="53" spans="2:2" x14ac:dyDescent="0.3">
      <c r="B53">
        <v>5703.42</v>
      </c>
    </row>
    <row r="54" spans="2:2" x14ac:dyDescent="0.3">
      <c r="B54">
        <v>3732.65</v>
      </c>
    </row>
    <row r="55" spans="2:2" x14ac:dyDescent="0.3">
      <c r="B55">
        <v>6411.38</v>
      </c>
    </row>
    <row r="56" spans="2:2" x14ac:dyDescent="0.3">
      <c r="B56">
        <v>7291.12</v>
      </c>
    </row>
    <row r="57" spans="2:2" x14ac:dyDescent="0.3">
      <c r="B57">
        <v>10123.5</v>
      </c>
    </row>
    <row r="58" spans="2:2" x14ac:dyDescent="0.3">
      <c r="B58">
        <v>3248.52</v>
      </c>
    </row>
    <row r="59" spans="2:2" x14ac:dyDescent="0.3">
      <c r="B59">
        <v>6017.4</v>
      </c>
    </row>
    <row r="60" spans="2:2" x14ac:dyDescent="0.3">
      <c r="B60">
        <v>7112.16</v>
      </c>
    </row>
    <row r="61" spans="2:2" x14ac:dyDescent="0.3">
      <c r="B61">
        <v>8555.25</v>
      </c>
    </row>
    <row r="62" spans="2:2" x14ac:dyDescent="0.3">
      <c r="B62">
        <v>5888.09</v>
      </c>
    </row>
    <row r="63" spans="2:2" x14ac:dyDescent="0.3">
      <c r="B63">
        <v>4612.1899999999996</v>
      </c>
    </row>
    <row r="64" spans="2:2" x14ac:dyDescent="0.3">
      <c r="B64">
        <v>8584.7999999999993</v>
      </c>
    </row>
    <row r="65" spans="2:2" x14ac:dyDescent="0.3">
      <c r="B65">
        <v>1313.15</v>
      </c>
    </row>
    <row r="66" spans="2:2" x14ac:dyDescent="0.3">
      <c r="B66">
        <v>4512.1099999999997</v>
      </c>
    </row>
    <row r="67" spans="2:2" x14ac:dyDescent="0.3">
      <c r="B67">
        <v>6112.2</v>
      </c>
    </row>
    <row r="68" spans="2:2" x14ac:dyDescent="0.3">
      <c r="B68">
        <v>9843.84</v>
      </c>
    </row>
    <row r="69" spans="2:2" x14ac:dyDescent="0.3">
      <c r="B69">
        <v>6157.8</v>
      </c>
    </row>
    <row r="70" spans="2:2" x14ac:dyDescent="0.3">
      <c r="B70">
        <v>11648.4</v>
      </c>
    </row>
    <row r="71" spans="2:2" x14ac:dyDescent="0.3">
      <c r="B71">
        <v>10520.28</v>
      </c>
    </row>
    <row r="72" spans="2:2" x14ac:dyDescent="0.3">
      <c r="B72">
        <v>11764.8</v>
      </c>
    </row>
    <row r="73" spans="2:2" x14ac:dyDescent="0.3">
      <c r="B73">
        <v>9560.2999999999993</v>
      </c>
    </row>
    <row r="74" spans="2:2" x14ac:dyDescent="0.3">
      <c r="B74">
        <v>19463.84</v>
      </c>
    </row>
    <row r="75" spans="2:2" x14ac:dyDescent="0.3">
      <c r="B75">
        <v>4003.6</v>
      </c>
    </row>
    <row r="76" spans="2:2" x14ac:dyDescent="0.3">
      <c r="B76">
        <v>2922.08</v>
      </c>
    </row>
    <row r="77" spans="2:2" x14ac:dyDescent="0.3">
      <c r="B77">
        <v>8166.7</v>
      </c>
    </row>
    <row r="78" spans="2:2" x14ac:dyDescent="0.3">
      <c r="B78">
        <v>15147.6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46"/>
  <sheetViews>
    <sheetView zoomScaleNormal="100" workbookViewId="0">
      <selection activeCell="H19" sqref="H19"/>
    </sheetView>
  </sheetViews>
  <sheetFormatPr defaultRowHeight="13.8" x14ac:dyDescent="0.3"/>
  <cols>
    <col min="1" max="1" width="9.5546875" customWidth="1"/>
    <col min="5" max="5" width="43.109375" customWidth="1"/>
    <col min="6" max="6" width="25" customWidth="1"/>
  </cols>
  <sheetData>
    <row r="1" spans="1:8" x14ac:dyDescent="0.3">
      <c r="A1" s="30" t="s">
        <v>248</v>
      </c>
    </row>
    <row r="2" spans="1:8" x14ac:dyDescent="0.3">
      <c r="A2" s="30" t="s">
        <v>231</v>
      </c>
    </row>
    <row r="3" spans="1:8" ht="28.8" customHeight="1" x14ac:dyDescent="0.3">
      <c r="A3" s="26" t="s">
        <v>103</v>
      </c>
      <c r="B3" s="8">
        <v>2008</v>
      </c>
      <c r="C3" s="8">
        <v>2009</v>
      </c>
      <c r="D3" s="8" t="s">
        <v>104</v>
      </c>
      <c r="F3" s="30" t="s">
        <v>31</v>
      </c>
    </row>
    <row r="4" spans="1:8" x14ac:dyDescent="0.3">
      <c r="A4">
        <v>1</v>
      </c>
      <c r="B4">
        <v>112.6</v>
      </c>
      <c r="C4">
        <v>115.3</v>
      </c>
      <c r="D4">
        <f>C4-B4</f>
        <v>2.7000000000000028</v>
      </c>
      <c r="F4" t="s">
        <v>32</v>
      </c>
      <c r="G4" s="22" t="s">
        <v>246</v>
      </c>
      <c r="H4">
        <v>0</v>
      </c>
    </row>
    <row r="5" spans="1:8" x14ac:dyDescent="0.3">
      <c r="A5">
        <v>2</v>
      </c>
      <c r="B5">
        <v>147.19999999999999</v>
      </c>
      <c r="C5">
        <v>145.5</v>
      </c>
      <c r="D5">
        <f t="shared" ref="D5:D13" si="0">C5-B5</f>
        <v>-1.6999999999999886</v>
      </c>
      <c r="F5" t="s">
        <v>48</v>
      </c>
      <c r="G5" s="22" t="s">
        <v>247</v>
      </c>
      <c r="H5">
        <v>0</v>
      </c>
    </row>
    <row r="6" spans="1:8" x14ac:dyDescent="0.3">
      <c r="A6">
        <v>3</v>
      </c>
      <c r="B6">
        <v>60.9</v>
      </c>
      <c r="C6">
        <v>52.6</v>
      </c>
      <c r="D6">
        <f t="shared" si="0"/>
        <v>-8.2999999999999972</v>
      </c>
    </row>
    <row r="7" spans="1:8" x14ac:dyDescent="0.3">
      <c r="A7">
        <v>4</v>
      </c>
      <c r="B7">
        <v>111.7</v>
      </c>
      <c r="C7">
        <v>89.1</v>
      </c>
      <c r="D7">
        <f t="shared" si="0"/>
        <v>-22.600000000000009</v>
      </c>
      <c r="F7" s="30" t="s">
        <v>33</v>
      </c>
    </row>
    <row r="8" spans="1:8" x14ac:dyDescent="0.3">
      <c r="A8">
        <v>5</v>
      </c>
      <c r="B8">
        <v>186.5</v>
      </c>
      <c r="C8">
        <v>180.8</v>
      </c>
      <c r="D8">
        <f t="shared" si="0"/>
        <v>-5.6999999999999886</v>
      </c>
      <c r="F8" t="s">
        <v>34</v>
      </c>
      <c r="G8" s="21" t="s">
        <v>37</v>
      </c>
      <c r="H8">
        <v>10</v>
      </c>
    </row>
    <row r="9" spans="1:8" ht="15" x14ac:dyDescent="0.35">
      <c r="A9">
        <v>6</v>
      </c>
      <c r="B9">
        <v>164.2</v>
      </c>
      <c r="C9">
        <v>130.69999999999999</v>
      </c>
      <c r="D9">
        <f t="shared" si="0"/>
        <v>-33.5</v>
      </c>
      <c r="F9" t="s">
        <v>280</v>
      </c>
      <c r="G9" s="21" t="s">
        <v>110</v>
      </c>
      <c r="H9">
        <f>AVERAGE(D4:D13)</f>
        <v>-19.470000000000002</v>
      </c>
    </row>
    <row r="10" spans="1:8" x14ac:dyDescent="0.3">
      <c r="A10">
        <v>7</v>
      </c>
      <c r="B10">
        <v>73.3</v>
      </c>
      <c r="C10">
        <v>55.6</v>
      </c>
      <c r="D10">
        <f t="shared" si="0"/>
        <v>-17.699999999999996</v>
      </c>
      <c r="F10" t="s">
        <v>105</v>
      </c>
      <c r="G10" s="21" t="s">
        <v>27</v>
      </c>
      <c r="H10" s="25">
        <f>_xlfn.STDEV.S(D4:D13)</f>
        <v>29.338902880343412</v>
      </c>
    </row>
    <row r="11" spans="1:8" x14ac:dyDescent="0.3">
      <c r="A11">
        <v>8</v>
      </c>
      <c r="B11">
        <v>28.7</v>
      </c>
      <c r="C11">
        <v>37.4</v>
      </c>
      <c r="D11">
        <f t="shared" si="0"/>
        <v>8.6999999999999993</v>
      </c>
    </row>
    <row r="12" spans="1:8" x14ac:dyDescent="0.3">
      <c r="A12">
        <v>9</v>
      </c>
      <c r="B12">
        <v>60.9</v>
      </c>
      <c r="C12">
        <v>38.700000000000003</v>
      </c>
      <c r="D12">
        <f t="shared" si="0"/>
        <v>-22.199999999999996</v>
      </c>
    </row>
    <row r="13" spans="1:8" x14ac:dyDescent="0.3">
      <c r="A13">
        <v>10</v>
      </c>
      <c r="B13">
        <v>405.3</v>
      </c>
      <c r="C13">
        <v>310.89999999999998</v>
      </c>
      <c r="D13">
        <f t="shared" si="0"/>
        <v>-94.400000000000034</v>
      </c>
      <c r="F13" t="s">
        <v>36</v>
      </c>
      <c r="G13" s="21" t="s">
        <v>109</v>
      </c>
      <c r="H13" s="25">
        <f>H10/SQRT(H8)</f>
        <v>9.2777757152359683</v>
      </c>
    </row>
    <row r="14" spans="1:8" x14ac:dyDescent="0.3">
      <c r="F14" t="s">
        <v>106</v>
      </c>
      <c r="G14" s="21" t="s">
        <v>229</v>
      </c>
      <c r="H14" s="25">
        <f>H9/H13</f>
        <v>-2.0985633407828943</v>
      </c>
    </row>
    <row r="16" spans="1:8" x14ac:dyDescent="0.3">
      <c r="F16" s="30" t="s">
        <v>40</v>
      </c>
    </row>
    <row r="17" spans="5:10" x14ac:dyDescent="0.3">
      <c r="F17" t="s">
        <v>22</v>
      </c>
      <c r="G17" s="22" t="s">
        <v>25</v>
      </c>
      <c r="H17">
        <f>H8-1</f>
        <v>9</v>
      </c>
    </row>
    <row r="18" spans="5:10" x14ac:dyDescent="0.3">
      <c r="F18" t="s">
        <v>24</v>
      </c>
      <c r="G18" s="22" t="s">
        <v>111</v>
      </c>
      <c r="H18">
        <v>0.05</v>
      </c>
    </row>
    <row r="19" spans="5:10" x14ac:dyDescent="0.3">
      <c r="F19" t="s">
        <v>281</v>
      </c>
      <c r="G19" s="103" t="s">
        <v>75</v>
      </c>
      <c r="H19" s="25">
        <f>_xlfn.T.INV(H18,H17)</f>
        <v>-1.8331129326562374</v>
      </c>
      <c r="I19" t="s">
        <v>56</v>
      </c>
    </row>
    <row r="21" spans="5:10" x14ac:dyDescent="0.3">
      <c r="F21" s="30" t="s">
        <v>44</v>
      </c>
    </row>
    <row r="22" spans="5:10" x14ac:dyDescent="0.3">
      <c r="F22" s="30"/>
      <c r="H22" s="21" t="s">
        <v>229</v>
      </c>
      <c r="J22" s="103" t="s">
        <v>75</v>
      </c>
    </row>
    <row r="23" spans="5:10" x14ac:dyDescent="0.3">
      <c r="F23" t="s">
        <v>108</v>
      </c>
      <c r="H23" s="25">
        <f>H14</f>
        <v>-2.0985633407828943</v>
      </c>
      <c r="I23" s="22" t="s">
        <v>82</v>
      </c>
      <c r="J23" s="25">
        <f>H19</f>
        <v>-1.8331129326562374</v>
      </c>
    </row>
    <row r="25" spans="5:10" x14ac:dyDescent="0.3">
      <c r="F25" s="30" t="s">
        <v>47</v>
      </c>
    </row>
    <row r="31" spans="5:10" x14ac:dyDescent="0.3">
      <c r="E31" t="s">
        <v>112</v>
      </c>
    </row>
    <row r="33" spans="5:8" x14ac:dyDescent="0.3">
      <c r="F33" t="s">
        <v>100</v>
      </c>
    </row>
    <row r="34" spans="5:8" ht="14.4" thickBot="1" x14ac:dyDescent="0.35"/>
    <row r="35" spans="5:8" x14ac:dyDescent="0.3">
      <c r="F35" s="35"/>
      <c r="G35" s="35">
        <v>2009</v>
      </c>
      <c r="H35" s="35">
        <v>2008</v>
      </c>
    </row>
    <row r="36" spans="5:8" x14ac:dyDescent="0.3">
      <c r="E36" t="s">
        <v>277</v>
      </c>
      <c r="F36" s="6" t="s">
        <v>18</v>
      </c>
      <c r="G36" s="6">
        <v>115.66</v>
      </c>
      <c r="H36" s="6">
        <v>135.13</v>
      </c>
    </row>
    <row r="37" spans="5:8" x14ac:dyDescent="0.3">
      <c r="E37" t="s">
        <v>278</v>
      </c>
      <c r="F37" s="6" t="s">
        <v>83</v>
      </c>
      <c r="G37" s="117">
        <v>7090.5893333333333</v>
      </c>
      <c r="H37" s="117">
        <v>11538.722333333331</v>
      </c>
    </row>
    <row r="38" spans="5:8" x14ac:dyDescent="0.3">
      <c r="E38" t="s">
        <v>279</v>
      </c>
      <c r="F38" s="6" t="s">
        <v>84</v>
      </c>
      <c r="G38" s="6">
        <v>10</v>
      </c>
      <c r="H38" s="6">
        <v>10</v>
      </c>
    </row>
    <row r="39" spans="5:8" x14ac:dyDescent="0.3">
      <c r="E39" t="s">
        <v>102</v>
      </c>
      <c r="F39" s="6" t="s">
        <v>101</v>
      </c>
      <c r="G39" s="36">
        <v>0.982204075103566</v>
      </c>
      <c r="H39" s="6"/>
    </row>
    <row r="40" spans="5:8" x14ac:dyDescent="0.3">
      <c r="E40" t="s">
        <v>93</v>
      </c>
      <c r="F40" s="6" t="s">
        <v>87</v>
      </c>
      <c r="G40" s="6">
        <v>0</v>
      </c>
      <c r="H40" s="6"/>
    </row>
    <row r="41" spans="5:8" x14ac:dyDescent="0.3">
      <c r="E41" t="s">
        <v>86</v>
      </c>
      <c r="F41" s="6" t="s">
        <v>85</v>
      </c>
      <c r="G41" s="6">
        <v>9</v>
      </c>
      <c r="H41" s="6"/>
    </row>
    <row r="42" spans="5:8" x14ac:dyDescent="0.3">
      <c r="E42" t="s">
        <v>94</v>
      </c>
      <c r="F42" s="6" t="s">
        <v>88</v>
      </c>
      <c r="G42" s="37">
        <v>-2.0985633407828899</v>
      </c>
      <c r="H42" s="6"/>
    </row>
    <row r="43" spans="5:8" x14ac:dyDescent="0.3">
      <c r="E43" t="s">
        <v>96</v>
      </c>
      <c r="F43" s="50" t="s">
        <v>89</v>
      </c>
      <c r="G43" s="51">
        <v>3.263513564466778E-2</v>
      </c>
      <c r="H43" s="6"/>
    </row>
    <row r="44" spans="5:8" x14ac:dyDescent="0.3">
      <c r="E44" t="s">
        <v>95</v>
      </c>
      <c r="F44" s="50" t="s">
        <v>90</v>
      </c>
      <c r="G44" s="49">
        <v>1.8331129326562374</v>
      </c>
      <c r="H44" s="6"/>
    </row>
    <row r="45" spans="5:8" x14ac:dyDescent="0.3">
      <c r="E45" t="s">
        <v>97</v>
      </c>
      <c r="F45" s="6" t="s">
        <v>91</v>
      </c>
      <c r="G45" s="36">
        <v>6.527027128933556E-2</v>
      </c>
      <c r="H45" s="6"/>
    </row>
    <row r="46" spans="5:8" ht="14.4" thickBot="1" x14ac:dyDescent="0.35">
      <c r="E46" t="s">
        <v>98</v>
      </c>
      <c r="F46" s="4" t="s">
        <v>92</v>
      </c>
      <c r="G46" s="39">
        <v>2.2621571627982053</v>
      </c>
      <c r="H46" s="4"/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2" shapeId="11267" r:id="rId4">
          <objectPr defaultSize="0" autoPict="0" r:id="rId5">
            <anchor moveWithCells="1">
              <from>
                <xdr:col>8</xdr:col>
                <xdr:colOff>419100</xdr:colOff>
                <xdr:row>12</xdr:row>
                <xdr:rowOff>91440</xdr:rowOff>
              </from>
              <to>
                <xdr:col>9</xdr:col>
                <xdr:colOff>274320</xdr:colOff>
                <xdr:row>15</xdr:row>
                <xdr:rowOff>53340</xdr:rowOff>
              </to>
            </anchor>
          </objectPr>
        </oleObject>
      </mc:Choice>
      <mc:Fallback>
        <oleObject progId="Equation.2" shapeId="11267" r:id="rId4"/>
      </mc:Fallback>
    </mc:AlternateContent>
    <mc:AlternateContent xmlns:mc="http://schemas.openxmlformats.org/markup-compatibility/2006">
      <mc:Choice Requires="x14">
        <oleObject progId="Equation.2" shapeId="11268" r:id="rId6">
          <objectPr defaultSize="0" autoPict="0" r:id="rId7">
            <anchor moveWithCells="1">
              <from>
                <xdr:col>8</xdr:col>
                <xdr:colOff>365760</xdr:colOff>
                <xdr:row>9</xdr:row>
                <xdr:rowOff>68580</xdr:rowOff>
              </from>
              <to>
                <xdr:col>9</xdr:col>
                <xdr:colOff>358140</xdr:colOff>
                <xdr:row>12</xdr:row>
                <xdr:rowOff>30480</xdr:rowOff>
              </to>
            </anchor>
          </objectPr>
        </oleObject>
      </mc:Choice>
      <mc:Fallback>
        <oleObject progId="Equation.2" shapeId="11268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18"/>
  <sheetViews>
    <sheetView workbookViewId="0">
      <selection activeCell="C1" sqref="C1"/>
    </sheetView>
  </sheetViews>
  <sheetFormatPr defaultRowHeight="13.8" x14ac:dyDescent="0.3"/>
  <cols>
    <col min="1" max="1" width="11.21875" customWidth="1"/>
    <col min="4" max="4" width="10.44140625" customWidth="1"/>
    <col min="11" max="11" width="25" bestFit="1" customWidth="1"/>
    <col min="12" max="12" width="10.88671875" customWidth="1"/>
    <col min="13" max="13" width="10.44140625" customWidth="1"/>
  </cols>
  <sheetData>
    <row r="1" spans="1:10" x14ac:dyDescent="0.3">
      <c r="A1" s="30" t="s">
        <v>249</v>
      </c>
    </row>
    <row r="2" spans="1:10" x14ac:dyDescent="0.3">
      <c r="A2" s="30" t="s">
        <v>240</v>
      </c>
    </row>
    <row r="3" spans="1:10" x14ac:dyDescent="0.3">
      <c r="A3" s="121" t="s">
        <v>128</v>
      </c>
      <c r="B3" s="121"/>
      <c r="C3" s="52"/>
      <c r="D3" s="121" t="s">
        <v>125</v>
      </c>
      <c r="E3" s="121"/>
    </row>
    <row r="4" spans="1:10" ht="27.6" x14ac:dyDescent="0.3">
      <c r="A4" s="43" t="s">
        <v>114</v>
      </c>
      <c r="B4" s="42" t="s">
        <v>113</v>
      </c>
      <c r="C4" s="53"/>
      <c r="D4" s="41" t="s">
        <v>114</v>
      </c>
      <c r="E4" s="42" t="s">
        <v>113</v>
      </c>
    </row>
    <row r="5" spans="1:10" x14ac:dyDescent="0.3">
      <c r="A5" s="40">
        <v>38901</v>
      </c>
      <c r="B5" s="2">
        <v>1.7644065849295058E-2</v>
      </c>
      <c r="C5" s="2"/>
      <c r="D5" s="40">
        <v>38904</v>
      </c>
      <c r="E5" s="2">
        <v>6.5054859695115727E-3</v>
      </c>
    </row>
    <row r="6" spans="1:10" x14ac:dyDescent="0.3">
      <c r="A6" s="40">
        <v>38902</v>
      </c>
      <c r="B6" s="2">
        <v>-9.8383923099257058E-4</v>
      </c>
      <c r="C6" s="2"/>
      <c r="D6" s="40">
        <v>38905</v>
      </c>
      <c r="E6" s="2">
        <v>3.5372049649494046E-3</v>
      </c>
    </row>
    <row r="7" spans="1:10" x14ac:dyDescent="0.3">
      <c r="A7" s="40">
        <v>38903</v>
      </c>
      <c r="B7" s="2">
        <v>-2.3732261345472527E-3</v>
      </c>
      <c r="C7" s="2"/>
      <c r="D7" s="40">
        <v>38908</v>
      </c>
      <c r="E7" s="2">
        <v>-1.0093565752371115E-3</v>
      </c>
    </row>
    <row r="8" spans="1:10" x14ac:dyDescent="0.3">
      <c r="A8" s="40">
        <v>38929</v>
      </c>
      <c r="B8" s="2">
        <v>2.781819053861787E-3</v>
      </c>
      <c r="C8" s="2"/>
      <c r="D8" s="40">
        <v>38909</v>
      </c>
      <c r="E8" s="2">
        <v>6.9282953506648436E-3</v>
      </c>
    </row>
    <row r="9" spans="1:10" x14ac:dyDescent="0.3">
      <c r="A9" s="40">
        <v>38930</v>
      </c>
      <c r="B9" s="2">
        <v>3.6988026720659668E-3</v>
      </c>
      <c r="C9" s="2"/>
      <c r="D9" s="40">
        <v>38910</v>
      </c>
      <c r="E9" s="2">
        <v>-2.7076531018556112E-3</v>
      </c>
    </row>
    <row r="10" spans="1:10" x14ac:dyDescent="0.3">
      <c r="A10" s="40">
        <v>38931</v>
      </c>
      <c r="B10" s="2">
        <v>4.7494241918831061E-3</v>
      </c>
      <c r="C10" s="2"/>
      <c r="D10" s="40">
        <v>38911</v>
      </c>
      <c r="E10" s="2">
        <v>3.2420346562324889E-3</v>
      </c>
      <c r="G10" t="s">
        <v>115</v>
      </c>
    </row>
    <row r="11" spans="1:10" x14ac:dyDescent="0.3">
      <c r="A11" s="40">
        <v>38932</v>
      </c>
      <c r="B11" s="2">
        <v>-3.0037626078973804E-4</v>
      </c>
      <c r="C11" s="2"/>
      <c r="D11" s="40">
        <v>38912</v>
      </c>
      <c r="E11" s="2">
        <v>-7.2749848769459976E-3</v>
      </c>
      <c r="G11" s="34" t="s">
        <v>64</v>
      </c>
      <c r="H11" s="30" t="s">
        <v>65</v>
      </c>
    </row>
    <row r="12" spans="1:10" ht="15" x14ac:dyDescent="0.3">
      <c r="A12" s="40">
        <v>38960</v>
      </c>
      <c r="B12" s="2">
        <v>5.4896030245746626E-3</v>
      </c>
      <c r="C12" s="2"/>
      <c r="D12" s="40">
        <v>38915</v>
      </c>
      <c r="E12" s="2">
        <v>-7.6490114013565876E-3</v>
      </c>
      <c r="G12" s="3"/>
      <c r="H12" s="3" t="s">
        <v>32</v>
      </c>
      <c r="I12" s="28" t="s">
        <v>116</v>
      </c>
    </row>
    <row r="13" spans="1:10" ht="15" x14ac:dyDescent="0.3">
      <c r="A13" s="40">
        <v>38961</v>
      </c>
      <c r="B13" s="2">
        <v>-1.0528215617863377E-4</v>
      </c>
      <c r="C13" s="2"/>
      <c r="D13" s="40">
        <v>38916</v>
      </c>
      <c r="E13" s="2">
        <v>-7.0939176523818533E-3</v>
      </c>
      <c r="G13" s="3"/>
      <c r="H13" s="3" t="s">
        <v>48</v>
      </c>
      <c r="I13" s="28" t="s">
        <v>117</v>
      </c>
    </row>
    <row r="14" spans="1:10" x14ac:dyDescent="0.3">
      <c r="A14" s="40">
        <v>38964</v>
      </c>
      <c r="B14" s="2">
        <v>9.0853025676510251E-3</v>
      </c>
      <c r="C14" s="2"/>
      <c r="D14" s="40">
        <v>38917</v>
      </c>
      <c r="E14" s="2">
        <v>4.1337781756041391E-3</v>
      </c>
    </row>
    <row r="15" spans="1:10" x14ac:dyDescent="0.3">
      <c r="A15" s="40">
        <v>38965</v>
      </c>
      <c r="B15" s="2">
        <v>4.7253484385480493E-3</v>
      </c>
      <c r="C15" s="2"/>
      <c r="D15" s="40">
        <v>38918</v>
      </c>
      <c r="E15" s="2">
        <v>2.5608194622279792E-3</v>
      </c>
      <c r="G15" s="34" t="s">
        <v>66</v>
      </c>
      <c r="H15" s="30" t="s">
        <v>118</v>
      </c>
    </row>
    <row r="16" spans="1:10" x14ac:dyDescent="0.3">
      <c r="A16" s="40">
        <v>38989</v>
      </c>
      <c r="B16" s="2">
        <v>-1.5616252688646476E-3</v>
      </c>
      <c r="C16" s="2"/>
      <c r="D16" s="40">
        <v>38919</v>
      </c>
      <c r="E16" s="2">
        <v>8.8914754999426819E-4</v>
      </c>
      <c r="H16" s="3" t="s">
        <v>53</v>
      </c>
      <c r="I16" s="21" t="s">
        <v>28</v>
      </c>
      <c r="J16" s="24">
        <f>_xlfn.F.TEST(E5:E718,B5:B171)</f>
        <v>1.6620030247374653E-2</v>
      </c>
    </row>
    <row r="17" spans="1:10" x14ac:dyDescent="0.3">
      <c r="A17" s="40">
        <v>38992</v>
      </c>
      <c r="B17" s="2">
        <v>-2.0509945110074755E-3</v>
      </c>
      <c r="C17" s="2"/>
      <c r="D17" s="40">
        <v>38922</v>
      </c>
      <c r="E17" s="2">
        <v>-5.4916655898700059E-4</v>
      </c>
    </row>
    <row r="18" spans="1:10" x14ac:dyDescent="0.3">
      <c r="A18" s="40">
        <v>38993</v>
      </c>
      <c r="B18" s="2">
        <v>1.034997708218419E-4</v>
      </c>
      <c r="C18" s="2"/>
      <c r="D18" s="40">
        <v>38923</v>
      </c>
      <c r="E18" s="2">
        <v>6.3835288794079409E-3</v>
      </c>
      <c r="G18" s="34" t="s">
        <v>69</v>
      </c>
      <c r="H18" s="30" t="s">
        <v>119</v>
      </c>
    </row>
    <row r="19" spans="1:10" x14ac:dyDescent="0.3">
      <c r="A19" s="40">
        <v>38994</v>
      </c>
      <c r="B19" s="2">
        <v>-2.0697811945593987E-3</v>
      </c>
      <c r="C19" s="2"/>
      <c r="D19" s="40">
        <v>38924</v>
      </c>
      <c r="E19" s="2">
        <v>5.4598301029343667E-4</v>
      </c>
      <c r="H19" s="3" t="s">
        <v>24</v>
      </c>
      <c r="I19" s="22" t="s">
        <v>111</v>
      </c>
      <c r="J19">
        <v>0.05</v>
      </c>
    </row>
    <row r="20" spans="1:10" x14ac:dyDescent="0.3">
      <c r="A20" s="40">
        <v>39021</v>
      </c>
      <c r="B20" s="2">
        <v>8.6554703968952634E-4</v>
      </c>
      <c r="C20" s="2"/>
      <c r="D20" s="40">
        <v>38925</v>
      </c>
      <c r="E20" s="2">
        <v>1.3642126887828158E-3</v>
      </c>
    </row>
    <row r="21" spans="1:10" x14ac:dyDescent="0.3">
      <c r="A21" s="40">
        <v>39022</v>
      </c>
      <c r="B21" s="2">
        <v>5.3561714532800028E-3</v>
      </c>
      <c r="C21" s="2"/>
      <c r="D21" s="40">
        <v>38926</v>
      </c>
      <c r="E21" s="2">
        <v>2.5163482497756926E-3</v>
      </c>
      <c r="G21" s="34" t="s">
        <v>78</v>
      </c>
      <c r="H21" s="30" t="s">
        <v>120</v>
      </c>
    </row>
    <row r="22" spans="1:10" x14ac:dyDescent="0.3">
      <c r="A22" s="40">
        <v>39023</v>
      </c>
      <c r="B22" s="2">
        <v>-1.3180348793650288E-3</v>
      </c>
      <c r="C22" s="2"/>
      <c r="D22" s="40">
        <v>38933</v>
      </c>
      <c r="E22" s="2">
        <v>-7.7488732505734024E-4</v>
      </c>
    </row>
    <row r="23" spans="1:10" x14ac:dyDescent="0.3">
      <c r="A23" s="40">
        <v>39024</v>
      </c>
      <c r="B23" s="2">
        <v>-9.7663304715068858E-3</v>
      </c>
      <c r="C23" s="2"/>
      <c r="D23" s="40">
        <v>38936</v>
      </c>
      <c r="E23" s="2">
        <v>2.0890703636880581E-3</v>
      </c>
    </row>
    <row r="24" spans="1:10" x14ac:dyDescent="0.3">
      <c r="A24" s="40">
        <v>39051</v>
      </c>
      <c r="B24" s="2">
        <v>1.706068730197323E-3</v>
      </c>
      <c r="C24" s="2"/>
      <c r="D24" s="40">
        <v>38937</v>
      </c>
      <c r="E24" s="2">
        <v>5.1012350358508145E-3</v>
      </c>
    </row>
    <row r="25" spans="1:10" x14ac:dyDescent="0.3">
      <c r="A25" s="40">
        <v>39052</v>
      </c>
      <c r="B25" s="2">
        <v>8.9640158791144252E-4</v>
      </c>
      <c r="C25" s="2"/>
      <c r="D25" s="40">
        <v>38938</v>
      </c>
      <c r="E25" s="2">
        <v>1.5556009490737246E-3</v>
      </c>
    </row>
    <row r="26" spans="1:10" x14ac:dyDescent="0.3">
      <c r="A26" s="40">
        <v>39055</v>
      </c>
      <c r="B26" s="2">
        <v>8.4570112589560046E-3</v>
      </c>
      <c r="C26" s="2"/>
      <c r="D26" s="40">
        <v>38939</v>
      </c>
      <c r="E26" s="2">
        <v>1.2394101035456507E-2</v>
      </c>
    </row>
    <row r="27" spans="1:10" x14ac:dyDescent="0.3">
      <c r="A27" s="40">
        <v>39056</v>
      </c>
      <c r="B27" s="2">
        <v>-3.0829347508913407E-3</v>
      </c>
      <c r="C27" s="2"/>
      <c r="D27" s="40">
        <v>38940</v>
      </c>
      <c r="E27" s="2">
        <v>1.0072834340618178E-3</v>
      </c>
      <c r="G27" t="s">
        <v>121</v>
      </c>
    </row>
    <row r="28" spans="1:10" x14ac:dyDescent="0.3">
      <c r="A28" s="40">
        <v>39080</v>
      </c>
      <c r="B28" s="2">
        <v>9.1097650081316366E-3</v>
      </c>
      <c r="C28" s="2"/>
      <c r="D28" s="40">
        <v>38943</v>
      </c>
      <c r="E28" s="2">
        <v>7.601207523802102E-3</v>
      </c>
      <c r="G28" s="34" t="s">
        <v>64</v>
      </c>
      <c r="H28" s="30" t="s">
        <v>65</v>
      </c>
    </row>
    <row r="29" spans="1:10" ht="14.4" x14ac:dyDescent="0.3">
      <c r="A29" s="40">
        <v>39084</v>
      </c>
      <c r="B29" s="2">
        <v>9.8099898396537518E-4</v>
      </c>
      <c r="C29" s="2"/>
      <c r="D29" s="40">
        <v>38944</v>
      </c>
      <c r="E29" s="2">
        <v>-1.8590787573365031E-3</v>
      </c>
      <c r="H29" s="3" t="s">
        <v>32</v>
      </c>
      <c r="I29" s="28" t="s">
        <v>127</v>
      </c>
    </row>
    <row r="30" spans="1:10" ht="14.4" x14ac:dyDescent="0.3">
      <c r="A30" s="40">
        <v>39085</v>
      </c>
      <c r="B30" s="2">
        <v>1.0582072312771916E-2</v>
      </c>
      <c r="C30" s="2"/>
      <c r="D30" s="40">
        <v>38945</v>
      </c>
      <c r="E30" s="2">
        <v>3.6789040252443415E-3</v>
      </c>
      <c r="H30" s="3" t="s">
        <v>48</v>
      </c>
      <c r="I30" s="28" t="s">
        <v>126</v>
      </c>
    </row>
    <row r="31" spans="1:10" x14ac:dyDescent="0.3">
      <c r="A31" s="40">
        <v>39086</v>
      </c>
      <c r="B31" s="2">
        <v>3.2903091736129013E-3</v>
      </c>
      <c r="C31" s="2"/>
      <c r="D31" s="40">
        <v>38946</v>
      </c>
      <c r="E31" s="2">
        <v>-2.131771056990348E-3</v>
      </c>
    </row>
    <row r="32" spans="1:10" x14ac:dyDescent="0.3">
      <c r="A32" s="40">
        <v>39113</v>
      </c>
      <c r="B32" s="2">
        <v>1.0757921419518391E-2</v>
      </c>
      <c r="C32" s="2"/>
      <c r="D32" s="40">
        <v>38947</v>
      </c>
      <c r="E32" s="2">
        <v>2.8279412894798E-3</v>
      </c>
      <c r="G32" s="34" t="s">
        <v>66</v>
      </c>
      <c r="H32" s="30" t="s">
        <v>122</v>
      </c>
    </row>
    <row r="33" spans="1:13" x14ac:dyDescent="0.3">
      <c r="A33" s="40">
        <v>39114</v>
      </c>
      <c r="B33" s="2">
        <v>1.3943783480127578E-2</v>
      </c>
      <c r="C33" s="2"/>
      <c r="D33" s="40">
        <v>38950</v>
      </c>
      <c r="E33" s="2">
        <v>-2.7126852518812271E-3</v>
      </c>
    </row>
    <row r="34" spans="1:13" x14ac:dyDescent="0.3">
      <c r="A34" s="40">
        <v>39115</v>
      </c>
      <c r="B34" s="2">
        <v>4.0563536348886212E-3</v>
      </c>
      <c r="C34" s="2"/>
      <c r="D34" s="40">
        <v>38951</v>
      </c>
      <c r="E34" s="2">
        <v>-1.6135972461274713E-3</v>
      </c>
      <c r="K34" t="s">
        <v>123</v>
      </c>
    </row>
    <row r="35" spans="1:13" ht="14.4" thickBot="1" x14ac:dyDescent="0.35">
      <c r="A35" s="40">
        <v>39118</v>
      </c>
      <c r="B35" s="2">
        <v>1.0405376110990737E-2</v>
      </c>
      <c r="C35" s="2"/>
      <c r="D35" s="40">
        <v>38952</v>
      </c>
      <c r="E35" s="2">
        <v>8.2811273415734077E-3</v>
      </c>
    </row>
    <row r="36" spans="1:13" ht="27.6" x14ac:dyDescent="0.3">
      <c r="A36" s="40">
        <v>39141</v>
      </c>
      <c r="B36" s="2">
        <v>-2.9062268135380313E-2</v>
      </c>
      <c r="C36" s="2"/>
      <c r="D36" s="40">
        <v>38953</v>
      </c>
      <c r="E36" s="2">
        <v>7.3887489504618461E-3</v>
      </c>
      <c r="K36" s="35"/>
      <c r="L36" s="47" t="s">
        <v>256</v>
      </c>
      <c r="M36" s="47" t="s">
        <v>125</v>
      </c>
    </row>
    <row r="37" spans="1:13" x14ac:dyDescent="0.3">
      <c r="A37" s="40">
        <v>39142</v>
      </c>
      <c r="B37" s="2">
        <v>1.8246158548772005E-2</v>
      </c>
      <c r="C37" s="2"/>
      <c r="D37" s="40">
        <v>38954</v>
      </c>
      <c r="E37" s="2">
        <v>-3.6369697979967737E-4</v>
      </c>
      <c r="J37" s="3" t="s">
        <v>277</v>
      </c>
      <c r="K37" s="44" t="s">
        <v>18</v>
      </c>
      <c r="L37" s="46">
        <v>1.2911500610001036E-3</v>
      </c>
      <c r="M37" s="46">
        <v>-7.474356818669614E-4</v>
      </c>
    </row>
    <row r="38" spans="1:13" x14ac:dyDescent="0.3">
      <c r="A38" s="40">
        <v>39143</v>
      </c>
      <c r="B38" s="2">
        <v>-7.2161734652642275E-3</v>
      </c>
      <c r="C38" s="2"/>
      <c r="D38" s="40">
        <v>38957</v>
      </c>
      <c r="E38" s="2">
        <v>-6.2912150382778403E-3</v>
      </c>
      <c r="J38" s="3" t="s">
        <v>278</v>
      </c>
      <c r="K38" s="44" t="s">
        <v>83</v>
      </c>
      <c r="L38" s="46">
        <v>1.6083646930281189E-4</v>
      </c>
      <c r="M38" s="46">
        <v>2.1816093100951949E-4</v>
      </c>
    </row>
    <row r="39" spans="1:13" x14ac:dyDescent="0.3">
      <c r="A39" s="40">
        <v>39146</v>
      </c>
      <c r="B39" s="2">
        <v>-4.8763752238736614E-2</v>
      </c>
      <c r="C39" s="2"/>
      <c r="D39" s="40">
        <v>38958</v>
      </c>
      <c r="E39" s="2">
        <v>1.5560640732265169E-3</v>
      </c>
      <c r="J39" s="3" t="s">
        <v>279</v>
      </c>
      <c r="K39" s="44" t="s">
        <v>84</v>
      </c>
      <c r="L39" s="6">
        <v>167</v>
      </c>
      <c r="M39" s="6">
        <v>714</v>
      </c>
    </row>
    <row r="40" spans="1:13" x14ac:dyDescent="0.3">
      <c r="A40" s="40">
        <v>39171</v>
      </c>
      <c r="B40" s="2">
        <v>8.018237559940241E-3</v>
      </c>
      <c r="C40" s="2"/>
      <c r="D40" s="40">
        <v>38959</v>
      </c>
      <c r="E40" s="2">
        <v>7.2046548467678342E-3</v>
      </c>
      <c r="J40" s="3" t="s">
        <v>124</v>
      </c>
      <c r="K40" s="44" t="s">
        <v>87</v>
      </c>
      <c r="L40" s="6">
        <v>0</v>
      </c>
      <c r="M40" s="6"/>
    </row>
    <row r="41" spans="1:13" x14ac:dyDescent="0.3">
      <c r="A41" s="40">
        <v>39174</v>
      </c>
      <c r="B41" s="2">
        <v>9.1465112910952828E-3</v>
      </c>
      <c r="C41" s="2"/>
      <c r="D41" s="40">
        <v>38966</v>
      </c>
      <c r="E41" s="2">
        <v>-7.8632681522799433E-4</v>
      </c>
      <c r="J41" s="3" t="s">
        <v>86</v>
      </c>
      <c r="K41" s="44" t="s">
        <v>85</v>
      </c>
      <c r="L41" s="6">
        <v>281</v>
      </c>
      <c r="M41" s="6"/>
    </row>
    <row r="42" spans="1:13" x14ac:dyDescent="0.3">
      <c r="A42" s="40">
        <v>39175</v>
      </c>
      <c r="B42" s="2">
        <v>8.6220220352828877E-3</v>
      </c>
      <c r="C42" s="2"/>
      <c r="D42" s="40">
        <v>38967</v>
      </c>
      <c r="E42" s="2">
        <v>-2.1826604700886832E-3</v>
      </c>
      <c r="J42" s="22" t="s">
        <v>94</v>
      </c>
      <c r="K42" s="44" t="s">
        <v>88</v>
      </c>
      <c r="L42" s="37">
        <v>1.8099215713162464</v>
      </c>
      <c r="M42" s="6"/>
    </row>
    <row r="43" spans="1:13" x14ac:dyDescent="0.3">
      <c r="A43" s="40">
        <v>39176</v>
      </c>
      <c r="B43" s="2">
        <v>1.4031938530915196E-2</v>
      </c>
      <c r="C43" s="2"/>
      <c r="D43" s="40">
        <v>38968</v>
      </c>
      <c r="E43" s="2">
        <v>-4.9849706853963022E-3</v>
      </c>
      <c r="J43" s="3" t="s">
        <v>96</v>
      </c>
      <c r="K43" s="48" t="s">
        <v>89</v>
      </c>
      <c r="L43" s="51">
        <v>3.5688106978289481E-2</v>
      </c>
      <c r="M43" s="6"/>
    </row>
    <row r="44" spans="1:13" x14ac:dyDescent="0.3">
      <c r="A44" s="40">
        <v>39202</v>
      </c>
      <c r="B44" s="2">
        <v>-1.7237383713872678E-2</v>
      </c>
      <c r="C44" s="2"/>
      <c r="D44" s="40">
        <v>38971</v>
      </c>
      <c r="E44" s="2">
        <v>1.1365845633870084E-3</v>
      </c>
      <c r="J44" s="3" t="s">
        <v>95</v>
      </c>
      <c r="K44" s="48" t="s">
        <v>90</v>
      </c>
      <c r="L44" s="49">
        <v>1.6502943234621636</v>
      </c>
      <c r="M44" s="6"/>
    </row>
    <row r="45" spans="1:13" x14ac:dyDescent="0.3">
      <c r="A45" s="40">
        <v>39204</v>
      </c>
      <c r="B45" s="2">
        <v>-1.1139183650552983E-2</v>
      </c>
      <c r="C45" s="2"/>
      <c r="D45" s="40">
        <v>38972</v>
      </c>
      <c r="E45" s="2">
        <v>2.3602169009456419E-3</v>
      </c>
      <c r="J45" s="3" t="s">
        <v>97</v>
      </c>
      <c r="K45" s="44" t="s">
        <v>91</v>
      </c>
      <c r="L45" s="37">
        <v>7.1376213956578963E-2</v>
      </c>
      <c r="M45" s="6"/>
    </row>
    <row r="46" spans="1:13" ht="14.4" thickBot="1" x14ac:dyDescent="0.35">
      <c r="A46" s="40">
        <v>39205</v>
      </c>
      <c r="B46" s="2">
        <v>-2.8161656995560206E-3</v>
      </c>
      <c r="C46" s="2"/>
      <c r="D46" s="40">
        <v>38973</v>
      </c>
      <c r="E46" s="2">
        <v>4.5751926200802524E-3</v>
      </c>
      <c r="J46" s="3" t="s">
        <v>98</v>
      </c>
      <c r="K46" s="45" t="s">
        <v>92</v>
      </c>
      <c r="L46" s="39">
        <v>1.9684420918340819</v>
      </c>
      <c r="M46" s="4"/>
    </row>
    <row r="47" spans="1:13" x14ac:dyDescent="0.3">
      <c r="A47" s="40">
        <v>39206</v>
      </c>
      <c r="B47" s="2">
        <v>1.237829527984969E-2</v>
      </c>
      <c r="C47" s="2"/>
      <c r="D47" s="40">
        <v>38974</v>
      </c>
      <c r="E47" s="2">
        <v>-2.6258010918586748E-3</v>
      </c>
    </row>
    <row r="48" spans="1:13" x14ac:dyDescent="0.3">
      <c r="A48" s="40">
        <v>39233</v>
      </c>
      <c r="B48" s="2">
        <v>-3.249363895711991E-3</v>
      </c>
      <c r="C48" s="2"/>
      <c r="D48" s="40">
        <v>38975</v>
      </c>
      <c r="E48" s="2">
        <v>6.9759485951422038E-3</v>
      </c>
      <c r="G48" s="34" t="s">
        <v>69</v>
      </c>
      <c r="H48" s="30" t="s">
        <v>120</v>
      </c>
    </row>
    <row r="49" spans="1:5" x14ac:dyDescent="0.3">
      <c r="A49" s="40">
        <v>39234</v>
      </c>
      <c r="B49" s="2">
        <v>1.9780754099810783E-3</v>
      </c>
      <c r="C49" s="2"/>
      <c r="D49" s="40">
        <v>38978</v>
      </c>
      <c r="E49" s="2">
        <v>5.9379615952732372E-3</v>
      </c>
    </row>
    <row r="50" spans="1:5" x14ac:dyDescent="0.3">
      <c r="A50" s="40">
        <v>39237</v>
      </c>
      <c r="B50" s="2">
        <v>1.1580328881339729E-3</v>
      </c>
      <c r="C50" s="2"/>
      <c r="D50" s="40">
        <v>38979</v>
      </c>
      <c r="E50" s="2">
        <v>8.79563008428535E-3</v>
      </c>
    </row>
    <row r="51" spans="1:5" x14ac:dyDescent="0.3">
      <c r="A51" s="40">
        <v>39238</v>
      </c>
      <c r="B51" s="2">
        <v>2.6879351370406876E-3</v>
      </c>
      <c r="C51" s="2"/>
      <c r="D51" s="40">
        <v>38980</v>
      </c>
      <c r="E51" s="2">
        <v>4.2066345468042476E-3</v>
      </c>
    </row>
    <row r="52" spans="1:5" x14ac:dyDescent="0.3">
      <c r="A52" s="40">
        <v>39262</v>
      </c>
      <c r="B52" s="2">
        <v>1.5911420088960206E-2</v>
      </c>
      <c r="C52" s="2"/>
      <c r="D52" s="40">
        <v>38981</v>
      </c>
      <c r="E52" s="2">
        <v>-1.4639802869981025E-3</v>
      </c>
    </row>
    <row r="53" spans="1:5" x14ac:dyDescent="0.3">
      <c r="A53" s="40">
        <v>39265</v>
      </c>
      <c r="B53" s="2">
        <v>-8.7774946700638987E-3</v>
      </c>
      <c r="C53" s="2"/>
      <c r="D53" s="40">
        <v>38982</v>
      </c>
      <c r="E53" s="2">
        <v>-2.2499963709735294E-3</v>
      </c>
    </row>
    <row r="54" spans="1:5" x14ac:dyDescent="0.3">
      <c r="A54" s="40">
        <v>39266</v>
      </c>
      <c r="B54" s="2">
        <v>-2.4970884787694973E-3</v>
      </c>
      <c r="C54" s="2"/>
      <c r="D54" s="40">
        <v>38985</v>
      </c>
      <c r="E54" s="2">
        <v>-1.6440189716879498E-3</v>
      </c>
    </row>
    <row r="55" spans="1:5" x14ac:dyDescent="0.3">
      <c r="A55" s="40">
        <v>39267</v>
      </c>
      <c r="B55" s="2">
        <v>5.5641454461308297E-3</v>
      </c>
      <c r="C55" s="2"/>
      <c r="D55" s="40">
        <v>38986</v>
      </c>
      <c r="E55" s="2">
        <v>-5.5813817927457205E-3</v>
      </c>
    </row>
    <row r="56" spans="1:5" x14ac:dyDescent="0.3">
      <c r="A56" s="40">
        <v>39294</v>
      </c>
      <c r="B56" s="2">
        <v>8.6056360119203413E-3</v>
      </c>
      <c r="C56" s="2"/>
      <c r="D56" s="40">
        <v>38987</v>
      </c>
      <c r="E56" s="2">
        <v>-2.6964447961546818E-3</v>
      </c>
    </row>
    <row r="57" spans="1:5" x14ac:dyDescent="0.3">
      <c r="A57" s="40">
        <v>39295</v>
      </c>
      <c r="B57" s="2">
        <v>-1.2222936407555699E-2</v>
      </c>
      <c r="C57" s="2"/>
      <c r="D57" s="40">
        <v>38988</v>
      </c>
      <c r="E57" s="2">
        <v>-2.586181561700989E-3</v>
      </c>
    </row>
    <row r="58" spans="1:5" x14ac:dyDescent="0.3">
      <c r="A58" s="40">
        <v>39296</v>
      </c>
      <c r="B58" s="2">
        <v>3.0331972417846392E-3</v>
      </c>
      <c r="C58" s="2"/>
      <c r="D58" s="40">
        <v>38995</v>
      </c>
      <c r="E58" s="2">
        <v>3.0814814814815422E-3</v>
      </c>
    </row>
    <row r="59" spans="1:5" x14ac:dyDescent="0.3">
      <c r="A59" s="40">
        <v>39297</v>
      </c>
      <c r="B59" s="2">
        <v>-6.6968022769126317E-4</v>
      </c>
      <c r="C59" s="2"/>
      <c r="D59" s="40">
        <v>38996</v>
      </c>
      <c r="E59" s="2">
        <v>1.5360075618833277E-3</v>
      </c>
    </row>
    <row r="60" spans="1:5" x14ac:dyDescent="0.3">
      <c r="A60" s="40">
        <v>39325</v>
      </c>
      <c r="B60" s="2">
        <v>1.2349626754584299E-3</v>
      </c>
      <c r="C60" s="2"/>
      <c r="D60" s="40">
        <v>38999</v>
      </c>
      <c r="E60" s="2">
        <v>3.5834365599008286E-3</v>
      </c>
    </row>
    <row r="61" spans="1:5" x14ac:dyDescent="0.3">
      <c r="A61" s="40">
        <v>39328</v>
      </c>
      <c r="B61" s="2">
        <v>7.5988678788151782E-4</v>
      </c>
      <c r="C61" s="2"/>
      <c r="D61" s="40">
        <v>39000</v>
      </c>
      <c r="E61" s="2">
        <v>8.0816986261122363E-4</v>
      </c>
    </row>
    <row r="62" spans="1:5" x14ac:dyDescent="0.3">
      <c r="A62" s="40">
        <v>39329</v>
      </c>
      <c r="B62" s="2">
        <v>-6.3165771634827112E-3</v>
      </c>
      <c r="C62" s="2"/>
      <c r="D62" s="40">
        <v>39001</v>
      </c>
      <c r="E62" s="2">
        <v>-2.5106445455880728E-3</v>
      </c>
    </row>
    <row r="63" spans="1:5" x14ac:dyDescent="0.3">
      <c r="A63" s="40">
        <v>39330</v>
      </c>
      <c r="B63" s="2">
        <v>3.3998538173602255E-3</v>
      </c>
      <c r="C63" s="2"/>
      <c r="D63" s="40">
        <v>39002</v>
      </c>
      <c r="E63" s="2">
        <v>-5.4460619084767891E-4</v>
      </c>
    </row>
    <row r="64" spans="1:5" x14ac:dyDescent="0.3">
      <c r="A64" s="40">
        <v>39353</v>
      </c>
      <c r="B64" s="2">
        <v>-6.0743276823678827E-3</v>
      </c>
      <c r="C64" s="2"/>
      <c r="D64" s="40">
        <v>39003</v>
      </c>
      <c r="E64" s="2">
        <v>-1.34016671084794E-3</v>
      </c>
    </row>
    <row r="65" spans="1:5" x14ac:dyDescent="0.3">
      <c r="A65" s="40">
        <v>39356</v>
      </c>
      <c r="B65" s="2">
        <v>-7.0781710095005326E-3</v>
      </c>
      <c r="C65" s="2"/>
      <c r="D65" s="40">
        <v>39006</v>
      </c>
      <c r="E65" s="2">
        <v>3.8636799339340291E-3</v>
      </c>
    </row>
    <row r="66" spans="1:5" x14ac:dyDescent="0.3">
      <c r="A66" s="40">
        <v>39357</v>
      </c>
      <c r="B66" s="2">
        <v>-7.4979296761350158E-4</v>
      </c>
      <c r="C66" s="2"/>
      <c r="D66" s="40">
        <v>39007</v>
      </c>
      <c r="E66" s="2">
        <v>-3.3787257796777988E-3</v>
      </c>
    </row>
    <row r="67" spans="1:5" x14ac:dyDescent="0.3">
      <c r="A67" s="40">
        <v>39358</v>
      </c>
      <c r="B67" s="2">
        <v>-1.2655250809152049E-3</v>
      </c>
      <c r="C67" s="2"/>
      <c r="D67" s="40">
        <v>39008</v>
      </c>
      <c r="E67" s="2">
        <v>4.2156154651180134E-3</v>
      </c>
    </row>
    <row r="68" spans="1:5" x14ac:dyDescent="0.3">
      <c r="A68" s="40">
        <v>39386</v>
      </c>
      <c r="B68" s="2">
        <v>-1.5129501326833142E-2</v>
      </c>
      <c r="C68" s="2"/>
      <c r="D68" s="40">
        <v>39009</v>
      </c>
      <c r="E68" s="2">
        <v>4.1685625798118745E-3</v>
      </c>
    </row>
    <row r="69" spans="1:5" x14ac:dyDescent="0.3">
      <c r="A69" s="40">
        <v>39387</v>
      </c>
      <c r="B69" s="2">
        <v>-1.3740383560307703E-2</v>
      </c>
      <c r="C69" s="2"/>
      <c r="D69" s="40">
        <v>39010</v>
      </c>
      <c r="E69" s="2">
        <v>2.002543376258905E-3</v>
      </c>
    </row>
    <row r="70" spans="1:5" x14ac:dyDescent="0.3">
      <c r="A70" s="40">
        <v>39388</v>
      </c>
      <c r="B70" s="2">
        <v>8.3937003980517257E-3</v>
      </c>
      <c r="C70" s="2"/>
      <c r="D70" s="40">
        <v>39013</v>
      </c>
      <c r="E70" s="2">
        <v>-2.3340627279353488E-4</v>
      </c>
    </row>
    <row r="71" spans="1:5" x14ac:dyDescent="0.3">
      <c r="A71" s="40">
        <v>39391</v>
      </c>
      <c r="B71" s="2">
        <v>7.6495899378470926E-3</v>
      </c>
      <c r="C71" s="2"/>
      <c r="D71" s="40">
        <v>39014</v>
      </c>
      <c r="E71" s="2">
        <v>3.6186418420054542E-3</v>
      </c>
    </row>
    <row r="72" spans="1:5" x14ac:dyDescent="0.3">
      <c r="A72" s="40">
        <v>39416</v>
      </c>
      <c r="B72" s="2">
        <v>-1.5963575285608868E-3</v>
      </c>
      <c r="C72" s="2"/>
      <c r="D72" s="40">
        <v>39015</v>
      </c>
      <c r="E72" s="2">
        <v>8.3161292198539061E-3</v>
      </c>
    </row>
    <row r="73" spans="1:5" x14ac:dyDescent="0.3">
      <c r="A73" s="40">
        <v>39419</v>
      </c>
      <c r="B73" s="2">
        <v>-1.1081141204604898E-2</v>
      </c>
      <c r="C73" s="2"/>
      <c r="D73" s="40">
        <v>39016</v>
      </c>
      <c r="E73" s="2">
        <v>1.9407676557949127E-2</v>
      </c>
    </row>
    <row r="74" spans="1:5" x14ac:dyDescent="0.3">
      <c r="A74" s="40">
        <v>39420</v>
      </c>
      <c r="B74" s="2">
        <v>-9.1667018150631708E-3</v>
      </c>
      <c r="C74" s="2"/>
      <c r="D74" s="40">
        <v>39017</v>
      </c>
      <c r="E74" s="2">
        <v>2.0410183875530341E-2</v>
      </c>
    </row>
    <row r="75" spans="1:5" x14ac:dyDescent="0.3">
      <c r="A75" s="40">
        <v>39421</v>
      </c>
      <c r="B75" s="2">
        <v>5.5338772614400334E-4</v>
      </c>
      <c r="C75" s="2"/>
      <c r="D75" s="40">
        <v>39020</v>
      </c>
      <c r="E75" s="2">
        <v>-7.0970156494739685E-3</v>
      </c>
    </row>
    <row r="76" spans="1:5" x14ac:dyDescent="0.3">
      <c r="A76" s="40">
        <v>39449</v>
      </c>
      <c r="B76" s="2">
        <v>-1.8856488652447981E-4</v>
      </c>
      <c r="C76" s="2"/>
      <c r="D76" s="40">
        <v>39027</v>
      </c>
      <c r="E76" s="2">
        <v>1.809789699631136E-3</v>
      </c>
    </row>
    <row r="77" spans="1:5" x14ac:dyDescent="0.3">
      <c r="A77" s="40">
        <v>39450</v>
      </c>
      <c r="B77" s="2">
        <v>2.5730489957027144E-3</v>
      </c>
      <c r="C77" s="2"/>
      <c r="D77" s="40">
        <v>39028</v>
      </c>
      <c r="E77" s="2">
        <v>1.6902868025991395E-2</v>
      </c>
    </row>
    <row r="78" spans="1:5" x14ac:dyDescent="0.3">
      <c r="A78" s="40">
        <v>39451</v>
      </c>
      <c r="B78" s="2">
        <v>-1.8811641718846272E-3</v>
      </c>
      <c r="C78" s="2"/>
      <c r="D78" s="40">
        <v>39029</v>
      </c>
      <c r="E78" s="2">
        <v>1.3633546787853875E-3</v>
      </c>
    </row>
    <row r="79" spans="1:5" x14ac:dyDescent="0.3">
      <c r="A79" s="40">
        <v>39478</v>
      </c>
      <c r="B79" s="2">
        <v>-4.0913954805816433E-3</v>
      </c>
      <c r="C79" s="2"/>
      <c r="D79" s="40">
        <v>39030</v>
      </c>
      <c r="E79" s="2">
        <v>6.724977308358757E-3</v>
      </c>
    </row>
    <row r="80" spans="1:5" x14ac:dyDescent="0.3">
      <c r="A80" s="40">
        <v>39479</v>
      </c>
      <c r="B80" s="2">
        <v>-3.0495512577423051E-3</v>
      </c>
      <c r="C80" s="2"/>
      <c r="D80" s="40">
        <v>39031</v>
      </c>
      <c r="E80" s="2">
        <v>9.4258432031473806E-3</v>
      </c>
    </row>
    <row r="81" spans="1:5" x14ac:dyDescent="0.3">
      <c r="A81" s="40">
        <v>39482</v>
      </c>
      <c r="B81" s="2">
        <v>1.3107219272525526E-2</v>
      </c>
      <c r="C81" s="2"/>
      <c r="D81" s="40">
        <v>39034</v>
      </c>
      <c r="E81" s="2">
        <v>1.9338773632143882E-2</v>
      </c>
    </row>
    <row r="82" spans="1:5" x14ac:dyDescent="0.3">
      <c r="A82" s="40">
        <v>39483</v>
      </c>
      <c r="B82" s="2">
        <v>1.0700541284690588E-2</v>
      </c>
      <c r="C82" s="2"/>
      <c r="D82" s="40">
        <v>39035</v>
      </c>
      <c r="E82" s="2">
        <v>4.9786251028915854E-3</v>
      </c>
    </row>
    <row r="83" spans="1:5" x14ac:dyDescent="0.3">
      <c r="A83" s="40">
        <v>39507</v>
      </c>
      <c r="B83" s="2">
        <v>-8.4249247244842888E-3</v>
      </c>
      <c r="C83" s="2"/>
      <c r="D83" s="40">
        <v>39036</v>
      </c>
      <c r="E83" s="2">
        <v>7.4507576257975697E-3</v>
      </c>
    </row>
    <row r="84" spans="1:5" x14ac:dyDescent="0.3">
      <c r="A84" s="40">
        <v>39510</v>
      </c>
      <c r="B84" s="2">
        <v>-2.0164245860196585E-2</v>
      </c>
      <c r="C84" s="2"/>
      <c r="D84" s="40">
        <v>39037</v>
      </c>
      <c r="E84" s="2">
        <v>-4.7337433288312681E-3</v>
      </c>
    </row>
    <row r="85" spans="1:5" x14ac:dyDescent="0.3">
      <c r="A85" s="40">
        <v>39511</v>
      </c>
      <c r="B85" s="2">
        <v>-6.4729859701082538E-3</v>
      </c>
      <c r="C85" s="2"/>
      <c r="D85" s="40">
        <v>39038</v>
      </c>
      <c r="E85" s="2">
        <v>8.300395256916936E-3</v>
      </c>
    </row>
    <row r="86" spans="1:5" x14ac:dyDescent="0.3">
      <c r="A86" s="40">
        <v>39512</v>
      </c>
      <c r="B86" s="2">
        <v>1.5673258654865347E-3</v>
      </c>
      <c r="C86" s="2"/>
      <c r="D86" s="40">
        <v>39041</v>
      </c>
      <c r="E86" s="2">
        <v>1.0035280282242341E-2</v>
      </c>
    </row>
    <row r="87" spans="1:5" x14ac:dyDescent="0.3">
      <c r="A87" s="40">
        <v>39538</v>
      </c>
      <c r="B87" s="2">
        <v>-7.2149399014165326E-3</v>
      </c>
      <c r="C87" s="2"/>
      <c r="D87" s="40">
        <v>39042</v>
      </c>
      <c r="E87" s="2">
        <v>5.4982017645993425E-3</v>
      </c>
    </row>
    <row r="88" spans="1:5" x14ac:dyDescent="0.3">
      <c r="A88" s="40">
        <v>39539</v>
      </c>
      <c r="B88" s="2">
        <v>4.3698216047738554E-3</v>
      </c>
      <c r="C88" s="2"/>
      <c r="D88" s="40">
        <v>39043</v>
      </c>
      <c r="E88" s="2">
        <v>1.6082755426321681E-3</v>
      </c>
    </row>
    <row r="89" spans="1:5" x14ac:dyDescent="0.3">
      <c r="A89" s="40">
        <v>39540</v>
      </c>
      <c r="B89" s="2">
        <v>-2.1987961201384277E-3</v>
      </c>
      <c r="C89" s="2"/>
      <c r="D89" s="40">
        <v>39044</v>
      </c>
      <c r="E89" s="2">
        <v>-1.1047168841845823E-3</v>
      </c>
    </row>
    <row r="90" spans="1:5" x14ac:dyDescent="0.3">
      <c r="A90" s="40">
        <v>39541</v>
      </c>
      <c r="B90" s="2">
        <v>-2.7193873564116729E-3</v>
      </c>
      <c r="C90" s="2"/>
      <c r="D90" s="40">
        <v>39045</v>
      </c>
      <c r="E90" s="2">
        <v>-1.2023867698876086E-2</v>
      </c>
    </row>
    <row r="91" spans="1:5" x14ac:dyDescent="0.3">
      <c r="A91" s="40">
        <v>39568</v>
      </c>
      <c r="B91" s="2">
        <v>1.6882291980075401E-3</v>
      </c>
      <c r="C91" s="2"/>
      <c r="D91" s="40">
        <v>39048</v>
      </c>
      <c r="E91" s="2">
        <v>1.1792729118669295E-2</v>
      </c>
    </row>
    <row r="92" spans="1:5" x14ac:dyDescent="0.3">
      <c r="A92" s="40">
        <v>39570</v>
      </c>
      <c r="B92" s="2">
        <v>3.6711332120751465E-4</v>
      </c>
      <c r="C92" s="2"/>
      <c r="D92" s="40">
        <v>39049</v>
      </c>
      <c r="E92" s="2">
        <v>-3.7307192569446346E-4</v>
      </c>
    </row>
    <row r="93" spans="1:5" x14ac:dyDescent="0.3">
      <c r="A93" s="40">
        <v>39573</v>
      </c>
      <c r="B93" s="2">
        <v>2.4687651170161606E-3</v>
      </c>
      <c r="C93" s="2"/>
      <c r="D93" s="40">
        <v>39050</v>
      </c>
      <c r="E93" s="2">
        <v>3.2559456398642112E-3</v>
      </c>
    </row>
    <row r="94" spans="1:5" x14ac:dyDescent="0.3">
      <c r="A94" s="40">
        <v>39574</v>
      </c>
      <c r="B94" s="2">
        <v>-2.362846731118147E-3</v>
      </c>
      <c r="C94" s="2"/>
      <c r="D94" s="40">
        <v>39057</v>
      </c>
      <c r="E94" s="2">
        <v>8.9083458474387936E-4</v>
      </c>
    </row>
    <row r="95" spans="1:5" x14ac:dyDescent="0.3">
      <c r="A95" s="40">
        <v>39598</v>
      </c>
      <c r="B95" s="2">
        <v>5.2641410110547352E-3</v>
      </c>
      <c r="C95" s="2"/>
      <c r="D95" s="40">
        <v>39058</v>
      </c>
      <c r="E95" s="2">
        <v>2.6701251144339625E-3</v>
      </c>
    </row>
    <row r="96" spans="1:5" x14ac:dyDescent="0.3">
      <c r="A96" s="40">
        <v>39601</v>
      </c>
      <c r="B96" s="2">
        <v>-3.8514164090609178E-3</v>
      </c>
      <c r="C96" s="2"/>
      <c r="D96" s="40">
        <v>39059</v>
      </c>
      <c r="E96" s="2">
        <v>5.8459509498085338E-3</v>
      </c>
    </row>
    <row r="97" spans="1:5" x14ac:dyDescent="0.3">
      <c r="A97" s="40">
        <v>39602</v>
      </c>
      <c r="B97" s="2">
        <v>4.3580743077104613E-3</v>
      </c>
      <c r="C97" s="2"/>
      <c r="D97" s="40">
        <v>39062</v>
      </c>
      <c r="E97" s="2">
        <v>4.8159961673746969E-3</v>
      </c>
    </row>
    <row r="98" spans="1:5" x14ac:dyDescent="0.3">
      <c r="A98" s="40">
        <v>39603</v>
      </c>
      <c r="B98" s="2">
        <v>1.0805700006753334E-3</v>
      </c>
      <c r="C98" s="2"/>
      <c r="D98" s="40">
        <v>39063</v>
      </c>
      <c r="E98" s="2">
        <v>-1.3801583418025154E-3</v>
      </c>
    </row>
    <row r="99" spans="1:5" x14ac:dyDescent="0.3">
      <c r="A99" s="40">
        <v>39629</v>
      </c>
      <c r="B99" s="2">
        <v>5.9762671580869528E-3</v>
      </c>
      <c r="C99" s="2"/>
      <c r="D99" s="40">
        <v>39064</v>
      </c>
      <c r="E99" s="2">
        <v>-2.7138746843235646E-3</v>
      </c>
    </row>
    <row r="100" spans="1:5" x14ac:dyDescent="0.3">
      <c r="A100" s="40">
        <v>39630</v>
      </c>
      <c r="B100" s="2">
        <v>-2.6365348399248027E-3</v>
      </c>
      <c r="C100" s="2"/>
      <c r="D100" s="40">
        <v>39065</v>
      </c>
      <c r="E100" s="2">
        <v>2.0535433070866084E-3</v>
      </c>
    </row>
    <row r="101" spans="1:5" x14ac:dyDescent="0.3">
      <c r="A101" s="40">
        <v>39631</v>
      </c>
      <c r="B101" s="2">
        <v>-5.8363087063979368E-4</v>
      </c>
      <c r="C101" s="2"/>
      <c r="D101" s="40">
        <v>39066</v>
      </c>
      <c r="E101" s="2">
        <v>6.6006185722547713E-3</v>
      </c>
    </row>
    <row r="102" spans="1:5" x14ac:dyDescent="0.3">
      <c r="A102" s="40">
        <v>39632</v>
      </c>
      <c r="B102" s="2">
        <v>-1.107828655834572E-2</v>
      </c>
      <c r="C102" s="2"/>
      <c r="D102" s="40">
        <v>39069</v>
      </c>
      <c r="E102" s="2">
        <v>8.8805066010516891E-3</v>
      </c>
    </row>
    <row r="103" spans="1:5" x14ac:dyDescent="0.3">
      <c r="A103" s="40">
        <v>39660</v>
      </c>
      <c r="B103" s="2">
        <v>2.58005525850247E-2</v>
      </c>
      <c r="C103" s="2"/>
      <c r="D103" s="40">
        <v>39070</v>
      </c>
      <c r="E103" s="2">
        <v>1.5797162453264652E-2</v>
      </c>
    </row>
    <row r="104" spans="1:5" x14ac:dyDescent="0.3">
      <c r="A104" s="40">
        <v>39661</v>
      </c>
      <c r="B104" s="2">
        <v>-9.9017575135157444E-3</v>
      </c>
      <c r="C104" s="2"/>
      <c r="D104" s="40">
        <v>39071</v>
      </c>
      <c r="E104" s="2">
        <v>2.2583790371724526E-2</v>
      </c>
    </row>
    <row r="105" spans="1:5" x14ac:dyDescent="0.3">
      <c r="A105" s="40">
        <v>39664</v>
      </c>
      <c r="B105" s="2">
        <v>-9.9812118365427997E-4</v>
      </c>
      <c r="C105" s="2"/>
      <c r="D105" s="40">
        <v>39072</v>
      </c>
      <c r="E105" s="2">
        <v>-7.2107076028270203E-3</v>
      </c>
    </row>
    <row r="106" spans="1:5" x14ac:dyDescent="0.3">
      <c r="A106" s="40">
        <v>39665</v>
      </c>
      <c r="B106" s="2">
        <v>1.1049074346165233E-2</v>
      </c>
      <c r="C106" s="2"/>
      <c r="D106" s="40">
        <v>39073</v>
      </c>
      <c r="E106" s="2">
        <v>8.271507119018447E-3</v>
      </c>
    </row>
    <row r="107" spans="1:5" x14ac:dyDescent="0.3">
      <c r="A107" s="40">
        <v>39689</v>
      </c>
      <c r="B107" s="2">
        <v>1.598706334184739E-2</v>
      </c>
      <c r="C107" s="2"/>
      <c r="D107" s="40">
        <v>39078</v>
      </c>
      <c r="E107" s="2">
        <v>3.7624870515674666E-3</v>
      </c>
    </row>
    <row r="108" spans="1:5" x14ac:dyDescent="0.3">
      <c r="A108" s="40">
        <v>39692</v>
      </c>
      <c r="B108" s="2">
        <v>2.8124943478811462E-2</v>
      </c>
      <c r="C108" s="2"/>
      <c r="D108" s="40">
        <v>39079</v>
      </c>
      <c r="E108" s="2">
        <v>6.5359477124182904E-3</v>
      </c>
    </row>
    <row r="109" spans="1:5" x14ac:dyDescent="0.3">
      <c r="A109" s="40">
        <v>39693</v>
      </c>
      <c r="B109" s="2">
        <v>-1.3668988811484229E-2</v>
      </c>
      <c r="C109" s="2"/>
      <c r="D109" s="40">
        <v>39087</v>
      </c>
      <c r="E109" s="2">
        <v>1.7260623914019078E-3</v>
      </c>
    </row>
    <row r="110" spans="1:5" x14ac:dyDescent="0.3">
      <c r="A110" s="40">
        <v>39694</v>
      </c>
      <c r="B110" s="2">
        <v>1.7300729484367406E-3</v>
      </c>
      <c r="C110" s="2"/>
      <c r="D110" s="40">
        <v>39090</v>
      </c>
      <c r="E110" s="2">
        <v>4.3077205840120385E-3</v>
      </c>
    </row>
    <row r="111" spans="1:5" x14ac:dyDescent="0.3">
      <c r="A111" s="40">
        <v>39721</v>
      </c>
      <c r="B111" s="2">
        <v>-1.6730907704689323E-3</v>
      </c>
      <c r="C111" s="2"/>
      <c r="D111" s="40">
        <v>39091</v>
      </c>
      <c r="E111" s="2">
        <v>1.016836711351053E-2</v>
      </c>
    </row>
    <row r="112" spans="1:5" x14ac:dyDescent="0.3">
      <c r="A112" s="40">
        <v>39722</v>
      </c>
      <c r="B112" s="2">
        <v>1.1264558009291674E-2</v>
      </c>
      <c r="C112" s="2"/>
      <c r="D112" s="40">
        <v>39092</v>
      </c>
      <c r="E112" s="2">
        <v>6.4540235741703698E-3</v>
      </c>
    </row>
    <row r="113" spans="1:5" x14ac:dyDescent="0.3">
      <c r="A113" s="40">
        <v>39723</v>
      </c>
      <c r="B113" s="2">
        <v>-9.3769666456890513E-3</v>
      </c>
      <c r="C113" s="2"/>
      <c r="D113" s="40">
        <v>39093</v>
      </c>
      <c r="E113" s="2">
        <v>-6.1313802918312524E-3</v>
      </c>
    </row>
    <row r="114" spans="1:5" x14ac:dyDescent="0.3">
      <c r="A114" s="40">
        <v>39724</v>
      </c>
      <c r="B114" s="2">
        <v>-4.20346017830295E-2</v>
      </c>
      <c r="C114" s="2"/>
      <c r="D114" s="40">
        <v>39094</v>
      </c>
      <c r="E114" s="2">
        <v>1.3006271082837166E-2</v>
      </c>
    </row>
    <row r="115" spans="1:5" x14ac:dyDescent="0.3">
      <c r="A115" s="40">
        <v>39752</v>
      </c>
      <c r="B115" s="2">
        <v>3.1071983428276684E-3</v>
      </c>
      <c r="C115" s="2"/>
      <c r="D115" s="40">
        <v>39097</v>
      </c>
      <c r="E115" s="2">
        <v>1.2045904057391343E-2</v>
      </c>
    </row>
    <row r="116" spans="1:5" x14ac:dyDescent="0.3">
      <c r="A116" s="40">
        <v>39755</v>
      </c>
      <c r="B116" s="2">
        <v>2.3049591545446186E-2</v>
      </c>
      <c r="C116" s="2"/>
      <c r="D116" s="40">
        <v>39098</v>
      </c>
      <c r="E116" s="2">
        <v>2.527354834435622E-2</v>
      </c>
    </row>
    <row r="117" spans="1:5" x14ac:dyDescent="0.3">
      <c r="A117" s="40">
        <v>39756</v>
      </c>
      <c r="B117" s="2">
        <v>3.6274044170030953E-2</v>
      </c>
      <c r="C117" s="2"/>
      <c r="D117" s="40">
        <v>39099</v>
      </c>
      <c r="E117" s="2">
        <v>1.7198302784897278E-2</v>
      </c>
    </row>
    <row r="118" spans="1:5" x14ac:dyDescent="0.3">
      <c r="A118" s="40">
        <v>39757</v>
      </c>
      <c r="B118" s="2">
        <v>1.7358922944714986E-2</v>
      </c>
      <c r="C118" s="2"/>
      <c r="D118" s="40">
        <v>39100</v>
      </c>
      <c r="E118" s="2">
        <v>3.5995976920229932E-4</v>
      </c>
    </row>
    <row r="119" spans="1:5" x14ac:dyDescent="0.3">
      <c r="A119" s="40">
        <v>39780</v>
      </c>
      <c r="B119" s="2">
        <v>-3.6878595663253235E-5</v>
      </c>
      <c r="C119" s="2"/>
      <c r="D119" s="40">
        <v>39101</v>
      </c>
      <c r="E119" s="2">
        <v>-2.0319825588163269E-3</v>
      </c>
    </row>
    <row r="120" spans="1:5" x14ac:dyDescent="0.3">
      <c r="A120" s="40">
        <v>39783</v>
      </c>
      <c r="B120" s="2">
        <v>6.0851926977688892E-3</v>
      </c>
      <c r="C120" s="2"/>
      <c r="D120" s="40">
        <v>39104</v>
      </c>
      <c r="E120" s="2">
        <v>6.7128328578851156E-3</v>
      </c>
    </row>
    <row r="121" spans="1:5" x14ac:dyDescent="0.3">
      <c r="A121" s="40">
        <v>39784</v>
      </c>
      <c r="B121" s="2">
        <v>-2.5659824046920404E-3</v>
      </c>
      <c r="C121" s="2"/>
      <c r="D121" s="40">
        <v>39105</v>
      </c>
      <c r="E121" s="2">
        <v>5.7410723691141323E-3</v>
      </c>
    </row>
    <row r="122" spans="1:5" x14ac:dyDescent="0.3">
      <c r="A122" s="40">
        <v>39785</v>
      </c>
      <c r="B122" s="2">
        <v>-1.7493568540977757E-2</v>
      </c>
      <c r="C122" s="2"/>
      <c r="D122" s="40">
        <v>39106</v>
      </c>
      <c r="E122" s="2">
        <v>7.0175438596491706E-3</v>
      </c>
    </row>
    <row r="123" spans="1:5" x14ac:dyDescent="0.3">
      <c r="A123" s="40">
        <v>39812</v>
      </c>
      <c r="B123" s="2">
        <v>-2.5667387527918636E-2</v>
      </c>
      <c r="C123" s="2"/>
      <c r="D123" s="40">
        <v>39107</v>
      </c>
      <c r="E123" s="2">
        <v>3.2554995059545428E-3</v>
      </c>
    </row>
    <row r="124" spans="1:5" x14ac:dyDescent="0.3">
      <c r="A124" s="40">
        <v>39815</v>
      </c>
      <c r="B124" s="2">
        <v>3.6786377033075045E-2</v>
      </c>
      <c r="C124" s="2"/>
      <c r="D124" s="40">
        <v>39108</v>
      </c>
      <c r="E124" s="2">
        <v>1.4420784175496037E-2</v>
      </c>
    </row>
    <row r="125" spans="1:5" x14ac:dyDescent="0.3">
      <c r="A125" s="40">
        <v>39818</v>
      </c>
      <c r="B125" s="2">
        <v>4.0710324980697772E-2</v>
      </c>
      <c r="C125" s="2"/>
      <c r="D125" s="40">
        <v>39111</v>
      </c>
      <c r="E125" s="2">
        <v>7.2867377285409105E-3</v>
      </c>
    </row>
    <row r="126" spans="1:5" x14ac:dyDescent="0.3">
      <c r="A126" s="40">
        <v>39819</v>
      </c>
      <c r="B126" s="2">
        <v>2.6910366223780808E-2</v>
      </c>
      <c r="C126" s="2"/>
      <c r="D126" s="40">
        <v>39112</v>
      </c>
      <c r="E126" s="2">
        <v>6.3919157484628505E-4</v>
      </c>
    </row>
    <row r="127" spans="1:5" x14ac:dyDescent="0.3">
      <c r="A127" s="40">
        <v>39843</v>
      </c>
      <c r="B127" s="2">
        <v>-9.4069937508309536E-3</v>
      </c>
      <c r="C127" s="2"/>
      <c r="D127" s="40">
        <v>39119</v>
      </c>
      <c r="E127" s="2">
        <v>1.7427005519689384E-2</v>
      </c>
    </row>
    <row r="128" spans="1:5" x14ac:dyDescent="0.3">
      <c r="A128" s="40">
        <v>39846</v>
      </c>
      <c r="B128" s="2">
        <v>1.1107009831884843E-2</v>
      </c>
      <c r="C128" s="2"/>
      <c r="D128" s="40">
        <v>39120</v>
      </c>
      <c r="E128" s="2">
        <v>-3.258921297049892E-4</v>
      </c>
    </row>
    <row r="129" spans="1:5" x14ac:dyDescent="0.3">
      <c r="A129" s="40">
        <v>39847</v>
      </c>
      <c r="B129" s="2">
        <v>2.8541085888756593E-3</v>
      </c>
      <c r="C129" s="2"/>
      <c r="D129" s="40">
        <v>39121</v>
      </c>
      <c r="E129" s="2">
        <v>-5.6992185627307207E-2</v>
      </c>
    </row>
    <row r="130" spans="1:5" x14ac:dyDescent="0.3">
      <c r="A130" s="40">
        <v>39848</v>
      </c>
      <c r="B130" s="2">
        <v>-1.6116222119266676E-2</v>
      </c>
      <c r="C130" s="2"/>
      <c r="D130" s="40">
        <v>39122</v>
      </c>
      <c r="E130" s="2">
        <v>1.001514982054074E-2</v>
      </c>
    </row>
    <row r="131" spans="1:5" x14ac:dyDescent="0.3">
      <c r="A131" s="40">
        <v>39871</v>
      </c>
      <c r="B131" s="2">
        <v>1.2868753762793558E-2</v>
      </c>
      <c r="C131" s="2"/>
      <c r="D131" s="40">
        <v>39125</v>
      </c>
      <c r="E131" s="2">
        <v>-3.2374969799468439E-2</v>
      </c>
    </row>
    <row r="132" spans="1:5" x14ac:dyDescent="0.3">
      <c r="A132" s="40">
        <v>39874</v>
      </c>
      <c r="B132" s="2">
        <v>-2.3590162716398032E-2</v>
      </c>
      <c r="C132" s="2"/>
      <c r="D132" s="40">
        <v>39126</v>
      </c>
      <c r="E132" s="2">
        <v>-9.9667082813150645E-3</v>
      </c>
    </row>
    <row r="133" spans="1:5" x14ac:dyDescent="0.3">
      <c r="A133" s="40">
        <v>39875</v>
      </c>
      <c r="B133" s="2">
        <v>-8.1801925198796838E-3</v>
      </c>
      <c r="C133" s="2"/>
      <c r="D133" s="40">
        <v>39127</v>
      </c>
      <c r="E133" s="2">
        <v>2.2162207603875529E-2</v>
      </c>
    </row>
    <row r="134" spans="1:5" x14ac:dyDescent="0.3">
      <c r="A134" s="40">
        <v>39876</v>
      </c>
      <c r="B134" s="2">
        <v>-1.994782875556244E-2</v>
      </c>
      <c r="C134" s="2"/>
      <c r="D134" s="40">
        <v>39128</v>
      </c>
      <c r="E134" s="2">
        <v>2.1404118390887249E-2</v>
      </c>
    </row>
    <row r="135" spans="1:5" x14ac:dyDescent="0.3">
      <c r="A135" s="40">
        <v>39903</v>
      </c>
      <c r="B135" s="2">
        <v>-5.5981907833759347E-3</v>
      </c>
      <c r="C135" s="2"/>
      <c r="D135" s="40">
        <v>39129</v>
      </c>
      <c r="E135" s="2">
        <v>-1.1111893953881577E-2</v>
      </c>
    </row>
    <row r="136" spans="1:5" x14ac:dyDescent="0.3">
      <c r="A136" s="40">
        <v>39904</v>
      </c>
      <c r="B136" s="2">
        <v>1.3831929013496306E-2</v>
      </c>
      <c r="C136" s="2"/>
      <c r="D136" s="40">
        <v>39132</v>
      </c>
      <c r="E136" s="2">
        <v>-1.0992478294944894E-3</v>
      </c>
    </row>
    <row r="137" spans="1:5" x14ac:dyDescent="0.3">
      <c r="A137" s="40">
        <v>39905</v>
      </c>
      <c r="B137" s="2">
        <v>5.3690287941748965E-3</v>
      </c>
      <c r="C137" s="2"/>
      <c r="D137" s="40">
        <v>39133</v>
      </c>
      <c r="E137" s="2">
        <v>-6.7352075075656596E-3</v>
      </c>
    </row>
    <row r="138" spans="1:5" x14ac:dyDescent="0.3">
      <c r="A138" s="40">
        <v>39906</v>
      </c>
      <c r="B138" s="2">
        <v>2.1215113939794467E-3</v>
      </c>
      <c r="C138" s="2"/>
      <c r="D138" s="40">
        <v>39134</v>
      </c>
      <c r="E138" s="2">
        <v>-3.6930652441525534E-3</v>
      </c>
    </row>
    <row r="139" spans="1:5" x14ac:dyDescent="0.3">
      <c r="A139" s="40">
        <v>39933</v>
      </c>
      <c r="B139" s="2">
        <v>-3.4067273900881753E-3</v>
      </c>
      <c r="C139" s="2"/>
      <c r="D139" s="40">
        <v>39135</v>
      </c>
      <c r="E139" s="2">
        <v>-1.0636326194398724E-2</v>
      </c>
    </row>
    <row r="140" spans="1:5" x14ac:dyDescent="0.3">
      <c r="A140" s="40">
        <v>39937</v>
      </c>
      <c r="B140" s="2">
        <v>7.6643517685581492E-3</v>
      </c>
      <c r="C140" s="2"/>
      <c r="D140" s="40">
        <v>39136</v>
      </c>
      <c r="E140" s="2">
        <v>-1.3539812877912715E-2</v>
      </c>
    </row>
    <row r="141" spans="1:5" x14ac:dyDescent="0.3">
      <c r="A141" s="40">
        <v>39938</v>
      </c>
      <c r="B141" s="2">
        <v>2.085416369090121E-2</v>
      </c>
      <c r="C141" s="2"/>
      <c r="D141" s="40">
        <v>39139</v>
      </c>
      <c r="E141" s="2">
        <v>-2.1184563121136077E-2</v>
      </c>
    </row>
    <row r="142" spans="1:5" x14ac:dyDescent="0.3">
      <c r="A142" s="40">
        <v>39939</v>
      </c>
      <c r="B142" s="2">
        <v>7.6955365887784689E-3</v>
      </c>
      <c r="C142" s="2"/>
      <c r="D142" s="40">
        <v>39140</v>
      </c>
      <c r="E142" s="2">
        <v>-5.5756752678436716E-2</v>
      </c>
    </row>
    <row r="143" spans="1:5" x14ac:dyDescent="0.3">
      <c r="A143" s="40">
        <v>39962</v>
      </c>
      <c r="B143" s="2">
        <v>-2.0978354152761357E-3</v>
      </c>
      <c r="C143" s="2"/>
      <c r="D143" s="40">
        <v>39147</v>
      </c>
      <c r="E143" s="2">
        <v>1.8876921007910281E-2</v>
      </c>
    </row>
    <row r="144" spans="1:5" x14ac:dyDescent="0.3">
      <c r="A144" s="40">
        <v>39965</v>
      </c>
      <c r="B144" s="2">
        <v>3.5992992514731503E-3</v>
      </c>
      <c r="C144" s="2"/>
      <c r="D144" s="40">
        <v>39148</v>
      </c>
      <c r="E144" s="2">
        <v>1.1723484166696644E-2</v>
      </c>
    </row>
    <row r="145" spans="1:5" x14ac:dyDescent="0.3">
      <c r="A145" s="40">
        <v>39966</v>
      </c>
      <c r="B145" s="2">
        <v>7.744064999365234E-3</v>
      </c>
      <c r="C145" s="2"/>
      <c r="D145" s="40">
        <v>39149</v>
      </c>
      <c r="E145" s="2">
        <v>1.8336219370448603E-2</v>
      </c>
    </row>
    <row r="146" spans="1:5" x14ac:dyDescent="0.3">
      <c r="A146" s="40">
        <v>39967</v>
      </c>
      <c r="B146" s="2">
        <v>-1.4707734945830057E-2</v>
      </c>
      <c r="C146" s="2"/>
      <c r="D146" s="40">
        <v>39150</v>
      </c>
      <c r="E146" s="2">
        <v>1.3778243652457403E-2</v>
      </c>
    </row>
    <row r="147" spans="1:5" x14ac:dyDescent="0.3">
      <c r="A147" s="40">
        <v>39994</v>
      </c>
      <c r="B147" s="2">
        <v>9.0676194970673411E-3</v>
      </c>
      <c r="C147" s="2"/>
      <c r="D147" s="40">
        <v>39153</v>
      </c>
      <c r="E147" s="2">
        <v>2.0334777064209698E-2</v>
      </c>
    </row>
    <row r="148" spans="1:5" x14ac:dyDescent="0.3">
      <c r="A148" s="40">
        <v>39995</v>
      </c>
      <c r="B148" s="2">
        <v>4.108902622348292E-3</v>
      </c>
      <c r="C148" s="2"/>
      <c r="D148" s="40">
        <v>39154</v>
      </c>
      <c r="E148" s="2">
        <v>-1.3961919989190874E-3</v>
      </c>
    </row>
    <row r="149" spans="1:5" x14ac:dyDescent="0.3">
      <c r="A149" s="40">
        <v>39996</v>
      </c>
      <c r="B149" s="2">
        <v>-3.2270942843834272E-3</v>
      </c>
      <c r="C149" s="2"/>
      <c r="D149" s="40">
        <v>39155</v>
      </c>
      <c r="E149" s="2">
        <v>-2.904531565357597E-2</v>
      </c>
    </row>
    <row r="150" spans="1:5" x14ac:dyDescent="0.3">
      <c r="A150" s="40">
        <v>39997</v>
      </c>
      <c r="B150" s="2">
        <v>-6.3749541070058577E-3</v>
      </c>
      <c r="C150" s="2"/>
      <c r="D150" s="40">
        <v>39156</v>
      </c>
      <c r="E150" s="2">
        <v>1.8011217818447844E-2</v>
      </c>
    </row>
    <row r="151" spans="1:5" x14ac:dyDescent="0.3">
      <c r="A151" s="40">
        <v>40025</v>
      </c>
      <c r="B151" s="2">
        <v>1.7385661099156444E-2</v>
      </c>
      <c r="C151" s="2"/>
      <c r="D151" s="40">
        <v>39157</v>
      </c>
      <c r="E151" s="2">
        <v>-7.9051834276327223E-3</v>
      </c>
    </row>
    <row r="152" spans="1:5" x14ac:dyDescent="0.3">
      <c r="A152" s="40">
        <v>40028</v>
      </c>
      <c r="B152" s="2">
        <v>2.7026119653528542E-2</v>
      </c>
      <c r="C152" s="2"/>
      <c r="D152" s="40">
        <v>39160</v>
      </c>
      <c r="E152" s="2">
        <v>1.7477090064504049E-3</v>
      </c>
    </row>
    <row r="153" spans="1:5" x14ac:dyDescent="0.3">
      <c r="A153" s="40">
        <v>40029</v>
      </c>
      <c r="B153" s="2">
        <v>2.6968716289104636E-2</v>
      </c>
      <c r="C153" s="2"/>
      <c r="D153" s="40">
        <v>39161</v>
      </c>
      <c r="E153" s="2">
        <v>-4.4190397484017109E-3</v>
      </c>
    </row>
    <row r="154" spans="1:5" x14ac:dyDescent="0.3">
      <c r="A154" s="40">
        <v>40030</v>
      </c>
      <c r="B154" s="2">
        <v>1.6870384517443195E-2</v>
      </c>
      <c r="C154" s="2"/>
      <c r="D154" s="40">
        <v>39162</v>
      </c>
      <c r="E154" s="2">
        <v>-6.744448799834009E-3</v>
      </c>
    </row>
    <row r="155" spans="1:5" x14ac:dyDescent="0.3">
      <c r="A155" s="40">
        <v>40056</v>
      </c>
      <c r="B155" s="2">
        <v>5.0351199617330884E-3</v>
      </c>
      <c r="C155" s="2"/>
      <c r="D155" s="40">
        <v>39163</v>
      </c>
      <c r="E155" s="2">
        <v>2.2053788028275279E-2</v>
      </c>
    </row>
    <row r="156" spans="1:5" x14ac:dyDescent="0.3">
      <c r="A156" s="40">
        <v>40057</v>
      </c>
      <c r="B156" s="2">
        <v>-3.9828661606672554E-3</v>
      </c>
      <c r="C156" s="2"/>
      <c r="D156" s="40">
        <v>39164</v>
      </c>
      <c r="E156" s="2">
        <v>8.869658046858209E-3</v>
      </c>
    </row>
    <row r="157" spans="1:5" x14ac:dyDescent="0.3">
      <c r="A157" s="40">
        <v>40058</v>
      </c>
      <c r="B157" s="2">
        <v>-9.8083597404556543E-3</v>
      </c>
      <c r="C157" s="2"/>
      <c r="D157" s="40">
        <v>39167</v>
      </c>
      <c r="E157" s="2">
        <v>2.9268073035098148E-4</v>
      </c>
    </row>
    <row r="158" spans="1:5" x14ac:dyDescent="0.3">
      <c r="A158" s="40">
        <v>40059</v>
      </c>
      <c r="B158" s="2">
        <v>4.8257645026922107E-4</v>
      </c>
      <c r="C158" s="2"/>
      <c r="D158" s="40">
        <v>39168</v>
      </c>
      <c r="E158" s="2">
        <v>4.8615800135043174E-3</v>
      </c>
    </row>
    <row r="159" spans="1:5" x14ac:dyDescent="0.3">
      <c r="A159" s="40">
        <v>40086</v>
      </c>
      <c r="B159" s="2">
        <v>2.3622047244094744E-3</v>
      </c>
      <c r="C159" s="2"/>
      <c r="D159" s="40">
        <v>39169</v>
      </c>
      <c r="E159" s="2">
        <v>-3.9757201093042543E-3</v>
      </c>
    </row>
    <row r="160" spans="1:5" x14ac:dyDescent="0.3">
      <c r="A160" s="40">
        <v>40087</v>
      </c>
      <c r="B160" s="2">
        <v>-8.012568735270998E-3</v>
      </c>
      <c r="C160" s="2"/>
      <c r="D160" s="40">
        <v>39170</v>
      </c>
      <c r="E160" s="2">
        <v>1.2368305654564722E-3</v>
      </c>
    </row>
    <row r="161" spans="1:5" x14ac:dyDescent="0.3">
      <c r="A161" s="40">
        <v>40088</v>
      </c>
      <c r="B161" s="2">
        <v>-2.6652789718991876E-2</v>
      </c>
      <c r="C161" s="2"/>
      <c r="D161" s="40">
        <v>39177</v>
      </c>
      <c r="E161" s="2">
        <v>-3.2381671973756167E-5</v>
      </c>
    </row>
    <row r="162" spans="1:5" x14ac:dyDescent="0.3">
      <c r="A162" s="40">
        <v>40091</v>
      </c>
      <c r="B162" s="2">
        <v>-1.3575081357508078E-2</v>
      </c>
      <c r="C162" s="2"/>
      <c r="D162" s="40">
        <v>39182</v>
      </c>
      <c r="E162" s="2">
        <v>2.5215345091859E-2</v>
      </c>
    </row>
    <row r="163" spans="1:5" x14ac:dyDescent="0.3">
      <c r="A163" s="40">
        <v>40116</v>
      </c>
      <c r="B163" s="2">
        <v>1.3651042176338155E-2</v>
      </c>
      <c r="C163" s="2"/>
      <c r="D163" s="40">
        <v>39183</v>
      </c>
      <c r="E163" s="2">
        <v>-4.0746278085451414E-3</v>
      </c>
    </row>
    <row r="164" spans="1:5" x14ac:dyDescent="0.3">
      <c r="A164" s="40">
        <v>40119</v>
      </c>
      <c r="B164" s="2">
        <v>-2.6065550031374816E-3</v>
      </c>
      <c r="C164" s="2"/>
      <c r="D164" s="40">
        <v>39184</v>
      </c>
      <c r="E164" s="2">
        <v>-2.2771722468310902E-2</v>
      </c>
    </row>
    <row r="165" spans="1:5" x14ac:dyDescent="0.3">
      <c r="A165" s="40">
        <v>40120</v>
      </c>
      <c r="B165" s="2">
        <v>-1.6454532255722819E-2</v>
      </c>
      <c r="C165" s="2"/>
      <c r="D165" s="40">
        <v>39185</v>
      </c>
      <c r="E165" s="2">
        <v>3.78636260371929E-3</v>
      </c>
    </row>
    <row r="166" spans="1:5" x14ac:dyDescent="0.3">
      <c r="A166" s="40">
        <v>40121</v>
      </c>
      <c r="B166" s="2">
        <v>1.7984549525168536E-2</v>
      </c>
      <c r="C166" s="2"/>
      <c r="D166" s="40">
        <v>39188</v>
      </c>
      <c r="E166" s="2">
        <v>3.243988920861749E-3</v>
      </c>
    </row>
    <row r="167" spans="1:5" x14ac:dyDescent="0.3">
      <c r="A167" s="40">
        <v>40147</v>
      </c>
      <c r="B167" s="2">
        <v>-1.5631763743927114E-3</v>
      </c>
      <c r="C167" s="2"/>
      <c r="D167" s="40">
        <v>39189</v>
      </c>
      <c r="E167" s="2">
        <v>-4.5870574080439817E-3</v>
      </c>
    </row>
    <row r="168" spans="1:5" x14ac:dyDescent="0.3">
      <c r="A168" s="40">
        <v>40148</v>
      </c>
      <c r="B168" s="2">
        <v>4.3114868608039201E-3</v>
      </c>
      <c r="C168" s="2"/>
      <c r="D168" s="40">
        <v>39190</v>
      </c>
      <c r="E168" s="2">
        <v>-7.2954101509804456E-3</v>
      </c>
    </row>
    <row r="169" spans="1:5" x14ac:dyDescent="0.3">
      <c r="A169" s="40">
        <v>40149</v>
      </c>
      <c r="B169" s="2">
        <v>-1.0552570990022971E-2</v>
      </c>
      <c r="C169" s="2"/>
      <c r="D169" s="40">
        <v>39191</v>
      </c>
      <c r="E169" s="2">
        <v>-1.4328423112464057E-2</v>
      </c>
    </row>
    <row r="170" spans="1:5" x14ac:dyDescent="0.3">
      <c r="A170" s="40">
        <v>40150</v>
      </c>
      <c r="B170" s="2">
        <v>1.645821213884046E-2</v>
      </c>
      <c r="C170" s="2"/>
      <c r="D170" s="40">
        <v>39192</v>
      </c>
      <c r="E170" s="2">
        <v>8.4264396086778954E-3</v>
      </c>
    </row>
    <row r="171" spans="1:5" x14ac:dyDescent="0.3">
      <c r="A171" s="40">
        <v>40177</v>
      </c>
      <c r="B171" s="2">
        <v>6.0425214472212031E-3</v>
      </c>
      <c r="C171" s="2"/>
      <c r="D171" s="40">
        <v>39195</v>
      </c>
      <c r="E171" s="2">
        <v>9.3513141057191412E-3</v>
      </c>
    </row>
    <row r="172" spans="1:5" x14ac:dyDescent="0.3">
      <c r="D172" s="40">
        <v>39196</v>
      </c>
      <c r="E172" s="2">
        <v>-2.3622217887871006E-3</v>
      </c>
    </row>
    <row r="173" spans="1:5" x14ac:dyDescent="0.3">
      <c r="D173" s="40">
        <v>39197</v>
      </c>
      <c r="E173" s="2">
        <v>-3.5082764912889438E-3</v>
      </c>
    </row>
    <row r="174" spans="1:5" x14ac:dyDescent="0.3">
      <c r="D174" s="40">
        <v>39198</v>
      </c>
      <c r="E174" s="2">
        <v>-1.2316747506676063E-3</v>
      </c>
    </row>
    <row r="175" spans="1:5" x14ac:dyDescent="0.3">
      <c r="D175" s="40">
        <v>39199</v>
      </c>
      <c r="E175" s="2">
        <v>-1.1076916361096659E-2</v>
      </c>
    </row>
    <row r="176" spans="1:5" x14ac:dyDescent="0.3">
      <c r="D176" s="40">
        <v>39209</v>
      </c>
      <c r="E176" s="2">
        <v>2.3171582191627402E-3</v>
      </c>
    </row>
    <row r="177" spans="4:5" x14ac:dyDescent="0.3">
      <c r="D177" s="40">
        <v>39210</v>
      </c>
      <c r="E177" s="2">
        <v>1.6855950083045274E-2</v>
      </c>
    </row>
    <row r="178" spans="4:5" x14ac:dyDescent="0.3">
      <c r="D178" s="40">
        <v>39211</v>
      </c>
      <c r="E178" s="2">
        <v>1.0550711841959989E-2</v>
      </c>
    </row>
    <row r="179" spans="4:5" x14ac:dyDescent="0.3">
      <c r="D179" s="40">
        <v>39212</v>
      </c>
      <c r="E179" s="2">
        <v>4.9363300788502085E-3</v>
      </c>
    </row>
    <row r="180" spans="4:5" x14ac:dyDescent="0.3">
      <c r="D180" s="40">
        <v>39213</v>
      </c>
      <c r="E180" s="2">
        <v>-1.0334934469342945E-2</v>
      </c>
    </row>
    <row r="181" spans="4:5" x14ac:dyDescent="0.3">
      <c r="D181" s="40">
        <v>39216</v>
      </c>
      <c r="E181" s="2">
        <v>6.4787464174732E-4</v>
      </c>
    </row>
    <row r="182" spans="4:5" x14ac:dyDescent="0.3">
      <c r="D182" s="40">
        <v>39217</v>
      </c>
      <c r="E182" s="2">
        <v>4.1919978930272921E-3</v>
      </c>
    </row>
    <row r="183" spans="4:5" x14ac:dyDescent="0.3">
      <c r="D183" s="40">
        <v>39218</v>
      </c>
      <c r="E183" s="2">
        <v>3.1691218254141463E-3</v>
      </c>
    </row>
    <row r="184" spans="4:5" x14ac:dyDescent="0.3">
      <c r="D184" s="40">
        <v>39220</v>
      </c>
      <c r="E184" s="2">
        <v>5.0436828689078145E-3</v>
      </c>
    </row>
    <row r="185" spans="4:5" x14ac:dyDescent="0.3">
      <c r="D185" s="40">
        <v>39223</v>
      </c>
      <c r="E185" s="2">
        <v>-5.1917928485491847E-3</v>
      </c>
    </row>
    <row r="186" spans="4:5" x14ac:dyDescent="0.3">
      <c r="D186" s="40">
        <v>39224</v>
      </c>
      <c r="E186" s="2">
        <v>-8.0952692249025553E-3</v>
      </c>
    </row>
    <row r="187" spans="4:5" x14ac:dyDescent="0.3">
      <c r="D187" s="40">
        <v>39225</v>
      </c>
      <c r="E187" s="2">
        <v>-4.8989993299575312E-3</v>
      </c>
    </row>
    <row r="188" spans="4:5" x14ac:dyDescent="0.3">
      <c r="D188" s="40">
        <v>39226</v>
      </c>
      <c r="E188" s="2">
        <v>-1.7771792522599981E-3</v>
      </c>
    </row>
    <row r="189" spans="4:5" x14ac:dyDescent="0.3">
      <c r="D189" s="40">
        <v>39227</v>
      </c>
      <c r="E189" s="2">
        <v>-9.9522292993665774E-5</v>
      </c>
    </row>
    <row r="190" spans="4:5" x14ac:dyDescent="0.3">
      <c r="D190" s="40">
        <v>39230</v>
      </c>
      <c r="E190" s="2">
        <v>5.2420291297568195E-3</v>
      </c>
    </row>
    <row r="191" spans="4:5" x14ac:dyDescent="0.3">
      <c r="D191" s="40">
        <v>39231</v>
      </c>
      <c r="E191" s="2">
        <v>1.1551536354334627E-3</v>
      </c>
    </row>
    <row r="192" spans="4:5" x14ac:dyDescent="0.3">
      <c r="D192" s="40">
        <v>39232</v>
      </c>
      <c r="E192" s="2">
        <v>-2.3625854376826635E-3</v>
      </c>
    </row>
    <row r="193" spans="4:5" x14ac:dyDescent="0.3">
      <c r="D193" s="40">
        <v>39239</v>
      </c>
      <c r="E193" s="2">
        <v>-2.9224346297517926E-3</v>
      </c>
    </row>
    <row r="194" spans="4:5" x14ac:dyDescent="0.3">
      <c r="D194" s="40">
        <v>39240</v>
      </c>
      <c r="E194" s="2">
        <v>-9.2557903783846245E-4</v>
      </c>
    </row>
    <row r="195" spans="4:5" x14ac:dyDescent="0.3">
      <c r="D195" s="40">
        <v>39241</v>
      </c>
      <c r="E195" s="2">
        <v>-7.1137090548142106E-3</v>
      </c>
    </row>
    <row r="196" spans="4:5" x14ac:dyDescent="0.3">
      <c r="D196" s="40">
        <v>39244</v>
      </c>
      <c r="E196" s="2">
        <v>-3.632324354345995E-3</v>
      </c>
    </row>
    <row r="197" spans="4:5" x14ac:dyDescent="0.3">
      <c r="D197" s="40">
        <v>39245</v>
      </c>
      <c r="E197" s="2">
        <v>1.1594461414969827E-3</v>
      </c>
    </row>
    <row r="198" spans="4:5" x14ac:dyDescent="0.3">
      <c r="D198" s="40">
        <v>39246</v>
      </c>
      <c r="E198" s="2">
        <v>6.6479588427874959E-3</v>
      </c>
    </row>
    <row r="199" spans="4:5" x14ac:dyDescent="0.3">
      <c r="D199" s="40">
        <v>39247</v>
      </c>
      <c r="E199" s="2">
        <v>8.7390347238354149E-3</v>
      </c>
    </row>
    <row r="200" spans="4:5" x14ac:dyDescent="0.3">
      <c r="D200" s="40">
        <v>39248</v>
      </c>
      <c r="E200" s="2">
        <v>4.3316628102074211E-3</v>
      </c>
    </row>
    <row r="201" spans="4:5" x14ac:dyDescent="0.3">
      <c r="D201" s="40">
        <v>39251</v>
      </c>
      <c r="E201" s="2">
        <v>1.3976240391334433E-3</v>
      </c>
    </row>
    <row r="202" spans="4:5" x14ac:dyDescent="0.3">
      <c r="D202" s="40">
        <v>39252</v>
      </c>
      <c r="E202" s="2">
        <v>3.4455687369155268E-3</v>
      </c>
    </row>
    <row r="203" spans="4:5" x14ac:dyDescent="0.3">
      <c r="D203" s="40">
        <v>39253</v>
      </c>
      <c r="E203" s="2">
        <v>2.4231755552658087E-3</v>
      </c>
    </row>
    <row r="204" spans="4:5" x14ac:dyDescent="0.3">
      <c r="D204" s="40">
        <v>39254</v>
      </c>
      <c r="E204" s="2">
        <v>4.8021159662226575E-3</v>
      </c>
    </row>
    <row r="205" spans="4:5" x14ac:dyDescent="0.3">
      <c r="D205" s="40">
        <v>39255</v>
      </c>
      <c r="E205" s="2">
        <v>1.077739659524877E-2</v>
      </c>
    </row>
    <row r="206" spans="4:5" x14ac:dyDescent="0.3">
      <c r="D206" s="40">
        <v>39258</v>
      </c>
      <c r="E206" s="2">
        <v>4.8883054230305801E-3</v>
      </c>
    </row>
    <row r="207" spans="4:5" x14ac:dyDescent="0.3">
      <c r="D207" s="40">
        <v>39259</v>
      </c>
      <c r="E207" s="2">
        <v>7.4242440335206307E-3</v>
      </c>
    </row>
    <row r="208" spans="4:5" x14ac:dyDescent="0.3">
      <c r="D208" s="40">
        <v>39260</v>
      </c>
      <c r="E208" s="2">
        <v>-7.0637849235630895E-4</v>
      </c>
    </row>
    <row r="209" spans="4:5" x14ac:dyDescent="0.3">
      <c r="D209" s="40">
        <v>39261</v>
      </c>
      <c r="E209" s="2">
        <v>-1.4137556312841246E-3</v>
      </c>
    </row>
    <row r="210" spans="4:5" x14ac:dyDescent="0.3">
      <c r="D210" s="40">
        <v>39268</v>
      </c>
      <c r="E210" s="2">
        <v>1.5899248969686636E-3</v>
      </c>
    </row>
    <row r="211" spans="4:5" x14ac:dyDescent="0.3">
      <c r="D211" s="40">
        <v>39269</v>
      </c>
      <c r="E211" s="2">
        <v>6.192952774818873E-3</v>
      </c>
    </row>
    <row r="212" spans="4:5" x14ac:dyDescent="0.3">
      <c r="D212" s="40">
        <v>39272</v>
      </c>
      <c r="E212" s="2">
        <v>1.1365169647212608E-2</v>
      </c>
    </row>
    <row r="213" spans="4:5" x14ac:dyDescent="0.3">
      <c r="D213" s="40">
        <v>39273</v>
      </c>
      <c r="E213" s="2">
        <v>4.5668192360584199E-3</v>
      </c>
    </row>
    <row r="214" spans="4:5" x14ac:dyDescent="0.3">
      <c r="D214" s="40">
        <v>39274</v>
      </c>
      <c r="E214" s="2">
        <v>-8.6324026683829783E-3</v>
      </c>
    </row>
    <row r="215" spans="4:5" x14ac:dyDescent="0.3">
      <c r="D215" s="40">
        <v>39275</v>
      </c>
      <c r="E215" s="2">
        <v>-1.3499309577295867E-3</v>
      </c>
    </row>
    <row r="216" spans="4:5" x14ac:dyDescent="0.3">
      <c r="D216" s="40">
        <v>39276</v>
      </c>
      <c r="E216" s="2">
        <v>7.6977845652196723E-3</v>
      </c>
    </row>
    <row r="217" spans="4:5" x14ac:dyDescent="0.3">
      <c r="D217" s="40">
        <v>39279</v>
      </c>
      <c r="E217" s="2">
        <v>8.1919370859227141E-4</v>
      </c>
    </row>
    <row r="218" spans="4:5" x14ac:dyDescent="0.3">
      <c r="D218" s="40">
        <v>39280</v>
      </c>
      <c r="E218" s="2">
        <v>-9.2083857699742911E-4</v>
      </c>
    </row>
    <row r="219" spans="4:5" x14ac:dyDescent="0.3">
      <c r="D219" s="40">
        <v>39281</v>
      </c>
      <c r="E219" s="2">
        <v>1.812651694368472E-3</v>
      </c>
    </row>
    <row r="220" spans="4:5" x14ac:dyDescent="0.3">
      <c r="D220" s="40">
        <v>39282</v>
      </c>
      <c r="E220" s="2">
        <v>1.0754007196597953E-2</v>
      </c>
    </row>
    <row r="221" spans="4:5" x14ac:dyDescent="0.3">
      <c r="D221" s="40">
        <v>39283</v>
      </c>
      <c r="E221" s="2">
        <v>2.8823981552652035E-3</v>
      </c>
    </row>
    <row r="222" spans="4:5" x14ac:dyDescent="0.3">
      <c r="D222" s="40">
        <v>39286</v>
      </c>
      <c r="E222" s="2">
        <v>-3.3884289186272968E-3</v>
      </c>
    </row>
    <row r="223" spans="4:5" x14ac:dyDescent="0.3">
      <c r="D223" s="40">
        <v>39287</v>
      </c>
      <c r="E223" s="2">
        <v>-1.0381988363268395E-2</v>
      </c>
    </row>
    <row r="224" spans="4:5" x14ac:dyDescent="0.3">
      <c r="D224" s="40">
        <v>39288</v>
      </c>
      <c r="E224" s="2">
        <v>-2.0756858454585147E-3</v>
      </c>
    </row>
    <row r="225" spans="4:5" x14ac:dyDescent="0.3">
      <c r="D225" s="40">
        <v>39289</v>
      </c>
      <c r="E225" s="2">
        <v>1.8135989179884234E-3</v>
      </c>
    </row>
    <row r="226" spans="4:5" x14ac:dyDescent="0.3">
      <c r="D226" s="40">
        <v>39290</v>
      </c>
      <c r="E226" s="2">
        <v>-2.3984126497090245E-2</v>
      </c>
    </row>
    <row r="227" spans="4:5" x14ac:dyDescent="0.3">
      <c r="D227" s="40">
        <v>39293</v>
      </c>
      <c r="E227" s="2">
        <v>2.1691746657166136E-3</v>
      </c>
    </row>
    <row r="228" spans="4:5" x14ac:dyDescent="0.3">
      <c r="D228" s="40">
        <v>39300</v>
      </c>
      <c r="E228" s="2">
        <v>-6.4081085608979783E-3</v>
      </c>
    </row>
    <row r="229" spans="4:5" x14ac:dyDescent="0.3">
      <c r="D229" s="40">
        <v>39301</v>
      </c>
      <c r="E229" s="2">
        <v>3.1720271466509201E-3</v>
      </c>
    </row>
    <row r="230" spans="4:5" x14ac:dyDescent="0.3">
      <c r="D230" s="40">
        <v>39302</v>
      </c>
      <c r="E230" s="2">
        <v>-4.6221886063044649E-4</v>
      </c>
    </row>
    <row r="231" spans="4:5" x14ac:dyDescent="0.3">
      <c r="D231" s="40">
        <v>39303</v>
      </c>
      <c r="E231" s="2">
        <v>7.3568823634514861E-4</v>
      </c>
    </row>
    <row r="232" spans="4:5" x14ac:dyDescent="0.3">
      <c r="D232" s="40">
        <v>39304</v>
      </c>
      <c r="E232" s="2">
        <v>-1.4566420567323752E-2</v>
      </c>
    </row>
    <row r="233" spans="4:5" x14ac:dyDescent="0.3">
      <c r="D233" s="40">
        <v>39307</v>
      </c>
      <c r="E233" s="2">
        <v>-3.1439167874499586E-3</v>
      </c>
    </row>
    <row r="234" spans="4:5" x14ac:dyDescent="0.3">
      <c r="D234" s="40">
        <v>39308</v>
      </c>
      <c r="E234" s="2">
        <v>-1.4967339127830309E-4</v>
      </c>
    </row>
    <row r="235" spans="4:5" x14ac:dyDescent="0.3">
      <c r="D235" s="40">
        <v>39309</v>
      </c>
      <c r="E235" s="2">
        <v>-1.5290356382921921E-2</v>
      </c>
    </row>
    <row r="236" spans="4:5" x14ac:dyDescent="0.3">
      <c r="D236" s="40">
        <v>39310</v>
      </c>
      <c r="E236" s="2">
        <v>-2.8525512253917217E-2</v>
      </c>
    </row>
    <row r="237" spans="4:5" x14ac:dyDescent="0.3">
      <c r="D237" s="40">
        <v>39311</v>
      </c>
      <c r="E237" s="2">
        <v>-1.719088815863009E-2</v>
      </c>
    </row>
    <row r="238" spans="4:5" x14ac:dyDescent="0.3">
      <c r="D238" s="40">
        <v>39315</v>
      </c>
      <c r="E238" s="2">
        <v>9.8717132199072702E-3</v>
      </c>
    </row>
    <row r="239" spans="4:5" x14ac:dyDescent="0.3">
      <c r="D239" s="40">
        <v>39316</v>
      </c>
      <c r="E239" s="2">
        <v>4.5948015676380996E-3</v>
      </c>
    </row>
    <row r="240" spans="4:5" x14ac:dyDescent="0.3">
      <c r="D240" s="40">
        <v>39317</v>
      </c>
      <c r="E240" s="2">
        <v>8.2843818662840085E-3</v>
      </c>
    </row>
    <row r="241" spans="4:5" x14ac:dyDescent="0.3">
      <c r="D241" s="40">
        <v>39318</v>
      </c>
      <c r="E241" s="2">
        <v>2.3681665054534487E-3</v>
      </c>
    </row>
    <row r="242" spans="4:5" x14ac:dyDescent="0.3">
      <c r="D242" s="40">
        <v>39321</v>
      </c>
      <c r="E242" s="2">
        <v>-9.2062646967470529E-4</v>
      </c>
    </row>
    <row r="243" spans="4:5" x14ac:dyDescent="0.3">
      <c r="D243" s="40">
        <v>39322</v>
      </c>
      <c r="E243" s="2">
        <v>3.0419770630488703E-3</v>
      </c>
    </row>
    <row r="244" spans="4:5" x14ac:dyDescent="0.3">
      <c r="D244" s="40">
        <v>39323</v>
      </c>
      <c r="E244" s="2">
        <v>1.4499651344260964E-3</v>
      </c>
    </row>
    <row r="245" spans="4:5" x14ac:dyDescent="0.3">
      <c r="D245" s="40">
        <v>39324</v>
      </c>
      <c r="E245" s="2">
        <v>2.3541634430469236E-3</v>
      </c>
    </row>
    <row r="246" spans="4:5" x14ac:dyDescent="0.3">
      <c r="D246" s="40">
        <v>39331</v>
      </c>
      <c r="E246" s="2">
        <v>-1.467910159483392E-3</v>
      </c>
    </row>
    <row r="247" spans="4:5" x14ac:dyDescent="0.3">
      <c r="D247" s="40">
        <v>39332</v>
      </c>
      <c r="E247" s="2">
        <v>7.6266690246699627E-4</v>
      </c>
    </row>
    <row r="248" spans="4:5" x14ac:dyDescent="0.3">
      <c r="D248" s="40">
        <v>39335</v>
      </c>
      <c r="E248" s="2">
        <v>-7.3116046873792032E-3</v>
      </c>
    </row>
    <row r="249" spans="4:5" x14ac:dyDescent="0.3">
      <c r="D249" s="40">
        <v>39336</v>
      </c>
      <c r="E249" s="2">
        <v>-1.2127415747837851E-3</v>
      </c>
    </row>
    <row r="250" spans="4:5" x14ac:dyDescent="0.3">
      <c r="D250" s="40">
        <v>39337</v>
      </c>
      <c r="E250" s="2">
        <v>6.0599309346106058E-3</v>
      </c>
    </row>
    <row r="251" spans="4:5" x14ac:dyDescent="0.3">
      <c r="D251" s="40">
        <v>39338</v>
      </c>
      <c r="E251" s="2">
        <v>1.1515379675354469E-3</v>
      </c>
    </row>
    <row r="252" spans="4:5" x14ac:dyDescent="0.3">
      <c r="D252" s="40">
        <v>39339</v>
      </c>
      <c r="E252" s="2">
        <v>2.4552633325223157E-3</v>
      </c>
    </row>
    <row r="253" spans="4:5" x14ac:dyDescent="0.3">
      <c r="D253" s="40">
        <v>39342</v>
      </c>
      <c r="E253" s="2">
        <v>-1.0083848190644293E-2</v>
      </c>
    </row>
    <row r="254" spans="4:5" x14ac:dyDescent="0.3">
      <c r="D254" s="40">
        <v>39343</v>
      </c>
      <c r="E254" s="2">
        <v>-5.0821389563782465E-3</v>
      </c>
    </row>
    <row r="255" spans="4:5" x14ac:dyDescent="0.3">
      <c r="D255" s="40">
        <v>39344</v>
      </c>
      <c r="E255" s="2">
        <v>1.0137784250027954E-2</v>
      </c>
    </row>
    <row r="256" spans="4:5" x14ac:dyDescent="0.3">
      <c r="D256" s="40">
        <v>39345</v>
      </c>
      <c r="E256" s="2">
        <v>-8.6276684225117528E-3</v>
      </c>
    </row>
    <row r="257" spans="4:5" x14ac:dyDescent="0.3">
      <c r="D257" s="40">
        <v>39346</v>
      </c>
      <c r="E257" s="2">
        <v>1.208094231349964E-3</v>
      </c>
    </row>
    <row r="258" spans="4:5" x14ac:dyDescent="0.3">
      <c r="D258" s="40">
        <v>39349</v>
      </c>
      <c r="E258" s="2">
        <v>1.6948773811518991E-2</v>
      </c>
    </row>
    <row r="259" spans="4:5" x14ac:dyDescent="0.3">
      <c r="D259" s="40">
        <v>39350</v>
      </c>
      <c r="E259" s="2">
        <v>-6.8225264221836879E-3</v>
      </c>
    </row>
    <row r="260" spans="4:5" x14ac:dyDescent="0.3">
      <c r="D260" s="40">
        <v>39351</v>
      </c>
      <c r="E260" s="2">
        <v>5.97338525016276E-4</v>
      </c>
    </row>
    <row r="261" spans="4:5" x14ac:dyDescent="0.3">
      <c r="D261" s="40">
        <v>39352</v>
      </c>
      <c r="E261" s="2">
        <v>9.9496987452334421E-4</v>
      </c>
    </row>
    <row r="262" spans="4:5" x14ac:dyDescent="0.3">
      <c r="D262" s="40">
        <v>39359</v>
      </c>
      <c r="E262" s="2">
        <v>-1.4913992240237809E-3</v>
      </c>
    </row>
    <row r="263" spans="4:5" x14ac:dyDescent="0.3">
      <c r="D263" s="40">
        <v>39360</v>
      </c>
      <c r="E263" s="2">
        <v>-1.9540681677803458E-3</v>
      </c>
    </row>
    <row r="264" spans="4:5" x14ac:dyDescent="0.3">
      <c r="D264" s="40">
        <v>39363</v>
      </c>
      <c r="E264" s="2">
        <v>-4.8497260073590469E-3</v>
      </c>
    </row>
    <row r="265" spans="4:5" x14ac:dyDescent="0.3">
      <c r="D265" s="40">
        <v>39364</v>
      </c>
      <c r="E265" s="2">
        <v>-1.5275893260967878E-2</v>
      </c>
    </row>
    <row r="266" spans="4:5" x14ac:dyDescent="0.3">
      <c r="D266" s="40">
        <v>39365</v>
      </c>
      <c r="E266" s="2">
        <v>-4.8341351950304126E-3</v>
      </c>
    </row>
    <row r="267" spans="4:5" x14ac:dyDescent="0.3">
      <c r="D267" s="40">
        <v>39366</v>
      </c>
      <c r="E267" s="2">
        <v>-1.4145936216365892E-2</v>
      </c>
    </row>
    <row r="268" spans="4:5" x14ac:dyDescent="0.3">
      <c r="D268" s="40">
        <v>39367</v>
      </c>
      <c r="E268" s="2">
        <v>-2.5748460944256173E-4</v>
      </c>
    </row>
    <row r="269" spans="4:5" x14ac:dyDescent="0.3">
      <c r="D269" s="40">
        <v>39370</v>
      </c>
      <c r="E269" s="2">
        <v>-1.434090376960899E-2</v>
      </c>
    </row>
    <row r="270" spans="4:5" x14ac:dyDescent="0.3">
      <c r="D270" s="40">
        <v>39371</v>
      </c>
      <c r="E270" s="2">
        <v>3.9788586020546458E-3</v>
      </c>
    </row>
    <row r="271" spans="4:5" x14ac:dyDescent="0.3">
      <c r="D271" s="40">
        <v>39372</v>
      </c>
      <c r="E271" s="2">
        <v>-2.2122323435466752E-3</v>
      </c>
    </row>
    <row r="272" spans="4:5" x14ac:dyDescent="0.3">
      <c r="D272" s="40">
        <v>39373</v>
      </c>
      <c r="E272" s="2">
        <v>6.2008702559785854E-3</v>
      </c>
    </row>
    <row r="273" spans="4:5" x14ac:dyDescent="0.3">
      <c r="D273" s="40">
        <v>39374</v>
      </c>
      <c r="E273" s="2">
        <v>-3.5821176914193715E-3</v>
      </c>
    </row>
    <row r="274" spans="4:5" x14ac:dyDescent="0.3">
      <c r="D274" s="40">
        <v>39377</v>
      </c>
      <c r="E274" s="2">
        <v>-5.6881341500911271E-3</v>
      </c>
    </row>
    <row r="275" spans="4:5" x14ac:dyDescent="0.3">
      <c r="D275" s="40">
        <v>39378</v>
      </c>
      <c r="E275" s="2">
        <v>3.2111892104053888E-4</v>
      </c>
    </row>
    <row r="276" spans="4:5" x14ac:dyDescent="0.3">
      <c r="D276" s="40">
        <v>39379</v>
      </c>
      <c r="E276" s="2">
        <v>5.5880534550805337E-4</v>
      </c>
    </row>
    <row r="277" spans="4:5" x14ac:dyDescent="0.3">
      <c r="D277" s="40">
        <v>39380</v>
      </c>
      <c r="E277" s="2">
        <v>-3.4460222209018805E-3</v>
      </c>
    </row>
    <row r="278" spans="4:5" x14ac:dyDescent="0.3">
      <c r="D278" s="40">
        <v>39381</v>
      </c>
      <c r="E278" s="2">
        <v>-3.7321886364991303E-3</v>
      </c>
    </row>
    <row r="279" spans="4:5" x14ac:dyDescent="0.3">
      <c r="D279" s="40">
        <v>39384</v>
      </c>
      <c r="E279" s="2">
        <v>2.17828418230569E-3</v>
      </c>
    </row>
    <row r="280" spans="4:5" x14ac:dyDescent="0.3">
      <c r="D280" s="40">
        <v>39385</v>
      </c>
      <c r="E280" s="2">
        <v>-5.4099887739748323E-3</v>
      </c>
    </row>
    <row r="281" spans="4:5" x14ac:dyDescent="0.3">
      <c r="D281" s="40">
        <v>39392</v>
      </c>
      <c r="E281" s="2">
        <v>-9.9881990826916258E-3</v>
      </c>
    </row>
    <row r="282" spans="4:5" x14ac:dyDescent="0.3">
      <c r="D282" s="40">
        <v>39393</v>
      </c>
      <c r="E282" s="2">
        <v>-2.8509634290207631E-3</v>
      </c>
    </row>
    <row r="283" spans="4:5" x14ac:dyDescent="0.3">
      <c r="D283" s="40">
        <v>39394</v>
      </c>
      <c r="E283" s="2">
        <v>-1.4431134772749724E-2</v>
      </c>
    </row>
    <row r="284" spans="4:5" x14ac:dyDescent="0.3">
      <c r="D284" s="40">
        <v>39395</v>
      </c>
      <c r="E284" s="2">
        <v>5.9395045827966937E-3</v>
      </c>
    </row>
    <row r="285" spans="4:5" x14ac:dyDescent="0.3">
      <c r="D285" s="40">
        <v>39398</v>
      </c>
      <c r="E285" s="2">
        <v>-1.9267104216389073E-3</v>
      </c>
    </row>
    <row r="286" spans="4:5" x14ac:dyDescent="0.3">
      <c r="D286" s="40">
        <v>39399</v>
      </c>
      <c r="E286" s="2">
        <v>-8.3568928798275349E-3</v>
      </c>
    </row>
    <row r="287" spans="4:5" x14ac:dyDescent="0.3">
      <c r="D287" s="40">
        <v>39400</v>
      </c>
      <c r="E287" s="2">
        <v>9.4195071713847923E-4</v>
      </c>
    </row>
    <row r="288" spans="4:5" x14ac:dyDescent="0.3">
      <c r="D288" s="40">
        <v>39401</v>
      </c>
      <c r="E288" s="2">
        <v>-2.3965770355221425E-3</v>
      </c>
    </row>
    <row r="289" spans="4:5" x14ac:dyDescent="0.3">
      <c r="D289" s="40">
        <v>39402</v>
      </c>
      <c r="E289" s="2">
        <v>-2.726838226045827E-2</v>
      </c>
    </row>
    <row r="290" spans="4:5" x14ac:dyDescent="0.3">
      <c r="D290" s="40">
        <v>39405</v>
      </c>
      <c r="E290" s="2">
        <v>-7.240942356926767E-3</v>
      </c>
    </row>
    <row r="291" spans="4:5" x14ac:dyDescent="0.3">
      <c r="D291" s="40">
        <v>39406</v>
      </c>
      <c r="E291" s="2">
        <v>-1.3441350386829478E-2</v>
      </c>
    </row>
    <row r="292" spans="4:5" x14ac:dyDescent="0.3">
      <c r="D292" s="40">
        <v>39407</v>
      </c>
      <c r="E292" s="2">
        <v>-2.888601378290602E-2</v>
      </c>
    </row>
    <row r="293" spans="4:5" x14ac:dyDescent="0.3">
      <c r="D293" s="40">
        <v>39408</v>
      </c>
      <c r="E293" s="2">
        <v>1.19633486500448E-2</v>
      </c>
    </row>
    <row r="294" spans="4:5" x14ac:dyDescent="0.3">
      <c r="D294" s="40">
        <v>39409</v>
      </c>
      <c r="E294" s="2">
        <v>-3.6137456675353194E-3</v>
      </c>
    </row>
    <row r="295" spans="4:5" x14ac:dyDescent="0.3">
      <c r="D295" s="40">
        <v>39412</v>
      </c>
      <c r="E295" s="2">
        <v>-1.1878277986760047E-2</v>
      </c>
    </row>
    <row r="296" spans="4:5" x14ac:dyDescent="0.3">
      <c r="D296" s="40">
        <v>39413</v>
      </c>
      <c r="E296" s="2">
        <v>-1.5718807990394035E-2</v>
      </c>
    </row>
    <row r="297" spans="4:5" x14ac:dyDescent="0.3">
      <c r="D297" s="40">
        <v>39414</v>
      </c>
      <c r="E297" s="2">
        <v>-4.8519463236109568E-3</v>
      </c>
    </row>
    <row r="298" spans="4:5" x14ac:dyDescent="0.3">
      <c r="D298" s="40">
        <v>39415</v>
      </c>
      <c r="E298" s="2">
        <v>3.5243640821329683E-3</v>
      </c>
    </row>
    <row r="299" spans="4:5" x14ac:dyDescent="0.3">
      <c r="D299" s="40">
        <v>39422</v>
      </c>
      <c r="E299" s="2">
        <v>1.7244802450577145E-2</v>
      </c>
    </row>
    <row r="300" spans="4:5" x14ac:dyDescent="0.3">
      <c r="D300" s="40">
        <v>39423</v>
      </c>
      <c r="E300" s="2">
        <v>8.6295831590688064E-3</v>
      </c>
    </row>
    <row r="301" spans="4:5" x14ac:dyDescent="0.3">
      <c r="D301" s="40">
        <v>39426</v>
      </c>
      <c r="E301" s="2">
        <v>1.6047215580035679E-2</v>
      </c>
    </row>
    <row r="302" spans="4:5" x14ac:dyDescent="0.3">
      <c r="D302" s="40">
        <v>39427</v>
      </c>
      <c r="E302" s="2">
        <v>1.7970344170861002E-2</v>
      </c>
    </row>
    <row r="303" spans="4:5" x14ac:dyDescent="0.3">
      <c r="D303" s="40">
        <v>39428</v>
      </c>
      <c r="E303" s="2">
        <v>-8.7396934425571816E-3</v>
      </c>
    </row>
    <row r="304" spans="4:5" x14ac:dyDescent="0.3">
      <c r="D304" s="40">
        <v>39429</v>
      </c>
      <c r="E304" s="2">
        <v>-3.2624668023780406E-3</v>
      </c>
    </row>
    <row r="305" spans="4:5" x14ac:dyDescent="0.3">
      <c r="D305" s="40">
        <v>39430</v>
      </c>
      <c r="E305" s="2">
        <v>9.3054710218435054E-3</v>
      </c>
    </row>
    <row r="306" spans="4:5" x14ac:dyDescent="0.3">
      <c r="D306" s="40">
        <v>39433</v>
      </c>
      <c r="E306" s="2">
        <v>-9.7021025689130822E-3</v>
      </c>
    </row>
    <row r="307" spans="4:5" x14ac:dyDescent="0.3">
      <c r="D307" s="40">
        <v>39434</v>
      </c>
      <c r="E307" s="2">
        <v>-1.1691633175009115E-2</v>
      </c>
    </row>
    <row r="308" spans="4:5" x14ac:dyDescent="0.3">
      <c r="D308" s="40">
        <v>39435</v>
      </c>
      <c r="E308" s="2">
        <v>1.2596700212226454E-3</v>
      </c>
    </row>
    <row r="309" spans="4:5" x14ac:dyDescent="0.3">
      <c r="D309" s="40">
        <v>39436</v>
      </c>
      <c r="E309" s="2">
        <v>5.469935864997008E-5</v>
      </c>
    </row>
    <row r="310" spans="4:5" x14ac:dyDescent="0.3">
      <c r="D310" s="40">
        <v>39437</v>
      </c>
      <c r="E310" s="2">
        <v>8.0677141020912043E-4</v>
      </c>
    </row>
    <row r="311" spans="4:5" x14ac:dyDescent="0.3">
      <c r="D311" s="40">
        <v>39443</v>
      </c>
      <c r="E311" s="2">
        <v>1.3936330099740153E-3</v>
      </c>
    </row>
    <row r="312" spans="4:5" x14ac:dyDescent="0.3">
      <c r="D312" s="40">
        <v>39444</v>
      </c>
      <c r="E312" s="2">
        <v>1.3002783387000064E-2</v>
      </c>
    </row>
    <row r="313" spans="4:5" x14ac:dyDescent="0.3">
      <c r="D313" s="40">
        <v>39454</v>
      </c>
      <c r="E313" s="2">
        <v>-3.6213349128995645E-3</v>
      </c>
    </row>
    <row r="314" spans="4:5" x14ac:dyDescent="0.3">
      <c r="D314" s="40">
        <v>39455</v>
      </c>
      <c r="E314" s="2">
        <v>-4.972099496034413E-3</v>
      </c>
    </row>
    <row r="315" spans="4:5" x14ac:dyDescent="0.3">
      <c r="D315" s="40">
        <v>39456</v>
      </c>
      <c r="E315" s="2">
        <v>-2.0503768076583486E-3</v>
      </c>
    </row>
    <row r="316" spans="4:5" x14ac:dyDescent="0.3">
      <c r="D316" s="40">
        <v>39457</v>
      </c>
      <c r="E316" s="2">
        <v>-2.6804909244292421E-3</v>
      </c>
    </row>
    <row r="317" spans="4:5" x14ac:dyDescent="0.3">
      <c r="D317" s="40">
        <v>39458</v>
      </c>
      <c r="E317" s="2">
        <v>-4.0792938319440209E-3</v>
      </c>
    </row>
    <row r="318" spans="4:5" x14ac:dyDescent="0.3">
      <c r="D318" s="40">
        <v>39461</v>
      </c>
      <c r="E318" s="2">
        <v>-1.4836022904737171E-2</v>
      </c>
    </row>
    <row r="319" spans="4:5" x14ac:dyDescent="0.3">
      <c r="D319" s="40">
        <v>39462</v>
      </c>
      <c r="E319" s="2">
        <v>-4.8390460960856824E-3</v>
      </c>
    </row>
    <row r="320" spans="4:5" x14ac:dyDescent="0.3">
      <c r="D320" s="40">
        <v>39463</v>
      </c>
      <c r="E320" s="2">
        <v>-2.8812162029985895E-2</v>
      </c>
    </row>
    <row r="321" spans="4:5" x14ac:dyDescent="0.3">
      <c r="D321" s="40">
        <v>39464</v>
      </c>
      <c r="E321" s="2">
        <v>-1.2272498381411371E-2</v>
      </c>
    </row>
    <row r="322" spans="4:5" x14ac:dyDescent="0.3">
      <c r="D322" s="40">
        <v>39465</v>
      </c>
      <c r="E322" s="2">
        <v>-1.2395851541105854E-2</v>
      </c>
    </row>
    <row r="323" spans="4:5" x14ac:dyDescent="0.3">
      <c r="D323" s="40">
        <v>39468</v>
      </c>
      <c r="E323" s="2">
        <v>-3.0235542248639401E-2</v>
      </c>
    </row>
    <row r="324" spans="4:5" x14ac:dyDescent="0.3">
      <c r="D324" s="40">
        <v>39469</v>
      </c>
      <c r="E324" s="2">
        <v>-2.9961521497771967E-2</v>
      </c>
    </row>
    <row r="325" spans="4:5" x14ac:dyDescent="0.3">
      <c r="D325" s="40">
        <v>39470</v>
      </c>
      <c r="E325" s="2">
        <v>4.9544535206410721E-3</v>
      </c>
    </row>
    <row r="326" spans="4:5" x14ac:dyDescent="0.3">
      <c r="D326" s="40">
        <v>39471</v>
      </c>
      <c r="E326" s="2">
        <v>-6.6305755339563476E-3</v>
      </c>
    </row>
    <row r="327" spans="4:5" x14ac:dyDescent="0.3">
      <c r="D327" s="40">
        <v>39472</v>
      </c>
      <c r="E327" s="2">
        <v>7.6956904133684773E-3</v>
      </c>
    </row>
    <row r="328" spans="4:5" x14ac:dyDescent="0.3">
      <c r="D328" s="40">
        <v>39475</v>
      </c>
      <c r="E328" s="2">
        <v>-2.0183286057167866E-2</v>
      </c>
    </row>
    <row r="329" spans="4:5" x14ac:dyDescent="0.3">
      <c r="D329" s="40">
        <v>39476</v>
      </c>
      <c r="E329" s="2">
        <v>-2.3064564875052602E-3</v>
      </c>
    </row>
    <row r="330" spans="4:5" x14ac:dyDescent="0.3">
      <c r="D330" s="40">
        <v>39477</v>
      </c>
      <c r="E330" s="2">
        <v>1.316922292018748E-2</v>
      </c>
    </row>
    <row r="331" spans="4:5" x14ac:dyDescent="0.3">
      <c r="D331" s="40">
        <v>39484</v>
      </c>
      <c r="E331" s="2">
        <v>-1.0958734482865258E-2</v>
      </c>
    </row>
    <row r="332" spans="4:5" x14ac:dyDescent="0.3">
      <c r="D332" s="40">
        <v>39485</v>
      </c>
      <c r="E332" s="2">
        <v>8.6074681523678354E-3</v>
      </c>
    </row>
    <row r="333" spans="4:5" x14ac:dyDescent="0.3">
      <c r="D333" s="40">
        <v>39486</v>
      </c>
      <c r="E333" s="2">
        <v>-4.7480139026813226E-3</v>
      </c>
    </row>
    <row r="334" spans="4:5" x14ac:dyDescent="0.3">
      <c r="D334" s="40">
        <v>39489</v>
      </c>
      <c r="E334" s="2">
        <v>3.8664213775685486E-3</v>
      </c>
    </row>
    <row r="335" spans="4:5" x14ac:dyDescent="0.3">
      <c r="D335" s="40">
        <v>39490</v>
      </c>
      <c r="E335" s="2">
        <v>-5.9015375058238157E-4</v>
      </c>
    </row>
    <row r="336" spans="4:5" x14ac:dyDescent="0.3">
      <c r="D336" s="40">
        <v>39491</v>
      </c>
      <c r="E336" s="2">
        <v>4.5375435106913119E-3</v>
      </c>
    </row>
    <row r="337" spans="4:5" x14ac:dyDescent="0.3">
      <c r="D337" s="40">
        <v>39492</v>
      </c>
      <c r="E337" s="2">
        <v>2.646804034403796E-2</v>
      </c>
    </row>
    <row r="338" spans="4:5" x14ac:dyDescent="0.3">
      <c r="D338" s="40">
        <v>39493</v>
      </c>
      <c r="E338" s="2">
        <v>4.3704317685179577E-3</v>
      </c>
    </row>
    <row r="339" spans="4:5" x14ac:dyDescent="0.3">
      <c r="D339" s="40">
        <v>39496</v>
      </c>
      <c r="E339" s="2">
        <v>1.1088603796233755E-2</v>
      </c>
    </row>
    <row r="340" spans="4:5" x14ac:dyDescent="0.3">
      <c r="D340" s="40">
        <v>39497</v>
      </c>
      <c r="E340" s="2">
        <v>5.0902291345125694E-3</v>
      </c>
    </row>
    <row r="341" spans="4:5" x14ac:dyDescent="0.3">
      <c r="D341" s="40">
        <v>39498</v>
      </c>
      <c r="E341" s="2">
        <v>-1.6241676140978086E-3</v>
      </c>
    </row>
    <row r="342" spans="4:5" x14ac:dyDescent="0.3">
      <c r="D342" s="40">
        <v>39499</v>
      </c>
      <c r="E342" s="2">
        <v>4.2149163671858008E-3</v>
      </c>
    </row>
    <row r="343" spans="4:5" x14ac:dyDescent="0.3">
      <c r="D343" s="40">
        <v>39500</v>
      </c>
      <c r="E343" s="2">
        <v>-9.5873464699125083E-3</v>
      </c>
    </row>
    <row r="344" spans="4:5" x14ac:dyDescent="0.3">
      <c r="D344" s="40">
        <v>39503</v>
      </c>
      <c r="E344" s="2">
        <v>1.7397510817682401E-3</v>
      </c>
    </row>
    <row r="345" spans="4:5" x14ac:dyDescent="0.3">
      <c r="D345" s="40">
        <v>39504</v>
      </c>
      <c r="E345" s="2">
        <v>5.9226932668329313E-3</v>
      </c>
    </row>
    <row r="346" spans="4:5" x14ac:dyDescent="0.3">
      <c r="D346" s="40">
        <v>39505</v>
      </c>
      <c r="E346" s="2">
        <v>-2.0363893930674154E-3</v>
      </c>
    </row>
    <row r="347" spans="4:5" x14ac:dyDescent="0.3">
      <c r="D347" s="40">
        <v>39506</v>
      </c>
      <c r="E347" s="2">
        <v>-3.1051767732776015E-3</v>
      </c>
    </row>
    <row r="348" spans="4:5" x14ac:dyDescent="0.3">
      <c r="D348" s="40">
        <v>39513</v>
      </c>
      <c r="E348" s="2">
        <v>4.7713290682867924E-3</v>
      </c>
    </row>
    <row r="349" spans="4:5" x14ac:dyDescent="0.3">
      <c r="D349" s="40">
        <v>39514</v>
      </c>
      <c r="E349" s="2">
        <v>-5.909118670982723E-3</v>
      </c>
    </row>
    <row r="350" spans="4:5" x14ac:dyDescent="0.3">
      <c r="D350" s="40">
        <v>39517</v>
      </c>
      <c r="E350" s="2">
        <v>-1.2072805468089856E-2</v>
      </c>
    </row>
    <row r="351" spans="4:5" x14ac:dyDescent="0.3">
      <c r="D351" s="40">
        <v>39518</v>
      </c>
      <c r="E351" s="2">
        <v>7.7115626797679103E-3</v>
      </c>
    </row>
    <row r="352" spans="4:5" x14ac:dyDescent="0.3">
      <c r="D352" s="40">
        <v>39519</v>
      </c>
      <c r="E352" s="2">
        <v>1.4934814471958751E-2</v>
      </c>
    </row>
    <row r="353" spans="4:5" x14ac:dyDescent="0.3">
      <c r="D353" s="40">
        <v>39520</v>
      </c>
      <c r="E353" s="2">
        <v>-1.156833832449115E-2</v>
      </c>
    </row>
    <row r="354" spans="4:5" x14ac:dyDescent="0.3">
      <c r="D354" s="40">
        <v>39521</v>
      </c>
      <c r="E354" s="2">
        <v>2.0608409461411801E-3</v>
      </c>
    </row>
    <row r="355" spans="4:5" x14ac:dyDescent="0.3">
      <c r="D355" s="40">
        <v>39524</v>
      </c>
      <c r="E355" s="2">
        <v>-1.3460003683467343E-2</v>
      </c>
    </row>
    <row r="356" spans="4:5" x14ac:dyDescent="0.3">
      <c r="D356" s="40">
        <v>39525</v>
      </c>
      <c r="E356" s="2">
        <v>-2.3335770624928403E-4</v>
      </c>
    </row>
    <row r="357" spans="4:5" x14ac:dyDescent="0.3">
      <c r="D357" s="40">
        <v>39526</v>
      </c>
      <c r="E357" s="2">
        <v>-4.465952944105572E-3</v>
      </c>
    </row>
    <row r="358" spans="4:5" x14ac:dyDescent="0.3">
      <c r="D358" s="40">
        <v>39527</v>
      </c>
      <c r="E358" s="2">
        <v>-5.0799506072494805E-3</v>
      </c>
    </row>
    <row r="359" spans="4:5" x14ac:dyDescent="0.3">
      <c r="D359" s="40">
        <v>39532</v>
      </c>
      <c r="E359" s="2">
        <v>3.5348457236221956E-3</v>
      </c>
    </row>
    <row r="360" spans="4:5" x14ac:dyDescent="0.3">
      <c r="D360" s="40">
        <v>39533</v>
      </c>
      <c r="E360" s="2">
        <v>1.8003350188643445E-3</v>
      </c>
    </row>
    <row r="361" spans="4:5" x14ac:dyDescent="0.3">
      <c r="D361" s="40">
        <v>39534</v>
      </c>
      <c r="E361" s="2">
        <v>8.2822852856620586E-4</v>
      </c>
    </row>
    <row r="362" spans="4:5" x14ac:dyDescent="0.3">
      <c r="D362" s="40">
        <v>39535</v>
      </c>
      <c r="E362" s="2">
        <v>4.1533296900616258E-3</v>
      </c>
    </row>
    <row r="363" spans="4:5" x14ac:dyDescent="0.3">
      <c r="D363" s="40">
        <v>39542</v>
      </c>
      <c r="E363" s="2">
        <v>-5.4849477362837124E-3</v>
      </c>
    </row>
    <row r="364" spans="4:5" x14ac:dyDescent="0.3">
      <c r="D364" s="40">
        <v>39545</v>
      </c>
      <c r="E364" s="2">
        <v>-4.4909471959156374E-3</v>
      </c>
    </row>
    <row r="365" spans="4:5" x14ac:dyDescent="0.3">
      <c r="D365" s="40">
        <v>39546</v>
      </c>
      <c r="E365" s="2">
        <v>-6.8222109661896062E-3</v>
      </c>
    </row>
    <row r="366" spans="4:5" x14ac:dyDescent="0.3">
      <c r="D366" s="40">
        <v>39547</v>
      </c>
      <c r="E366" s="2">
        <v>-4.2553191489362856E-3</v>
      </c>
    </row>
    <row r="367" spans="4:5" x14ac:dyDescent="0.3">
      <c r="D367" s="40">
        <v>39548</v>
      </c>
      <c r="E367" s="2">
        <v>6.0821409136015147E-4</v>
      </c>
    </row>
    <row r="368" spans="4:5" x14ac:dyDescent="0.3">
      <c r="D368" s="40">
        <v>39549</v>
      </c>
      <c r="E368" s="2">
        <v>-5.9984643931153625E-3</v>
      </c>
    </row>
    <row r="369" spans="4:5" x14ac:dyDescent="0.3">
      <c r="D369" s="40">
        <v>39552</v>
      </c>
      <c r="E369" s="2">
        <v>-1.0492267585008258E-2</v>
      </c>
    </row>
    <row r="370" spans="4:5" x14ac:dyDescent="0.3">
      <c r="D370" s="40">
        <v>39553</v>
      </c>
      <c r="E370" s="2">
        <v>-9.1073200084559099E-4</v>
      </c>
    </row>
    <row r="371" spans="4:5" x14ac:dyDescent="0.3">
      <c r="D371" s="40">
        <v>39554</v>
      </c>
      <c r="E371" s="2">
        <v>7.2273859326419682E-3</v>
      </c>
    </row>
    <row r="372" spans="4:5" x14ac:dyDescent="0.3">
      <c r="D372" s="40">
        <v>39555</v>
      </c>
      <c r="E372" s="2">
        <v>9.535045331868576E-4</v>
      </c>
    </row>
    <row r="373" spans="4:5" x14ac:dyDescent="0.3">
      <c r="D373" s="40">
        <v>39556</v>
      </c>
      <c r="E373" s="2">
        <v>-4.2301730818909917E-3</v>
      </c>
    </row>
    <row r="374" spans="4:5" x14ac:dyDescent="0.3">
      <c r="D374" s="40">
        <v>39559</v>
      </c>
      <c r="E374" s="2">
        <v>5.8371436910205641E-3</v>
      </c>
    </row>
    <row r="375" spans="4:5" x14ac:dyDescent="0.3">
      <c r="D375" s="40">
        <v>39560</v>
      </c>
      <c r="E375" s="2">
        <v>-2.0730567108359951E-2</v>
      </c>
    </row>
    <row r="376" spans="4:5" x14ac:dyDescent="0.3">
      <c r="D376" s="40">
        <v>39561</v>
      </c>
      <c r="E376" s="2">
        <v>1.3663001251068797E-3</v>
      </c>
    </row>
    <row r="377" spans="4:5" x14ac:dyDescent="0.3">
      <c r="D377" s="40">
        <v>39562</v>
      </c>
      <c r="E377" s="2">
        <v>1.972678404103246E-4</v>
      </c>
    </row>
    <row r="378" spans="4:5" x14ac:dyDescent="0.3">
      <c r="D378" s="40">
        <v>39563</v>
      </c>
      <c r="E378" s="2">
        <v>-8.4644083953782315E-3</v>
      </c>
    </row>
    <row r="379" spans="4:5" x14ac:dyDescent="0.3">
      <c r="D379" s="40">
        <v>39566</v>
      </c>
      <c r="E379" s="2">
        <v>-6.8790611324757618E-3</v>
      </c>
    </row>
    <row r="380" spans="4:5" x14ac:dyDescent="0.3">
      <c r="D380" s="40">
        <v>39567</v>
      </c>
      <c r="E380" s="2">
        <v>-1.4521055530519328E-3</v>
      </c>
    </row>
    <row r="381" spans="4:5" x14ac:dyDescent="0.3">
      <c r="D381" s="40">
        <v>39575</v>
      </c>
      <c r="E381" s="2">
        <v>1.481110833124843E-2</v>
      </c>
    </row>
    <row r="382" spans="4:5" x14ac:dyDescent="0.3">
      <c r="D382" s="40">
        <v>39576</v>
      </c>
      <c r="E382" s="2">
        <v>3.7966569695775344E-3</v>
      </c>
    </row>
    <row r="383" spans="4:5" x14ac:dyDescent="0.3">
      <c r="D383" s="40">
        <v>39577</v>
      </c>
      <c r="E383" s="2">
        <v>6.9587713265874184E-3</v>
      </c>
    </row>
    <row r="384" spans="4:5" x14ac:dyDescent="0.3">
      <c r="D384" s="40">
        <v>39580</v>
      </c>
      <c r="E384" s="2">
        <v>-1.1203434202182127E-2</v>
      </c>
    </row>
    <row r="385" spans="4:5" x14ac:dyDescent="0.3">
      <c r="D385" s="40">
        <v>39581</v>
      </c>
      <c r="E385" s="2">
        <v>2.4338102285808554E-3</v>
      </c>
    </row>
    <row r="386" spans="4:5" x14ac:dyDescent="0.3">
      <c r="D386" s="40">
        <v>39582</v>
      </c>
      <c r="E386" s="2">
        <v>-1.3337051740542661E-2</v>
      </c>
    </row>
    <row r="387" spans="4:5" x14ac:dyDescent="0.3">
      <c r="D387" s="40">
        <v>39583</v>
      </c>
      <c r="E387" s="2">
        <v>-7.0662565466788592E-3</v>
      </c>
    </row>
    <row r="388" spans="4:5" x14ac:dyDescent="0.3">
      <c r="D388" s="40">
        <v>39584</v>
      </c>
      <c r="E388" s="2">
        <v>-7.150033489618378E-3</v>
      </c>
    </row>
    <row r="389" spans="4:5" x14ac:dyDescent="0.3">
      <c r="D389" s="40">
        <v>39587</v>
      </c>
      <c r="E389" s="2">
        <v>1.0962508221882702E-3</v>
      </c>
    </row>
    <row r="390" spans="4:5" x14ac:dyDescent="0.3">
      <c r="D390" s="40">
        <v>39588</v>
      </c>
      <c r="E390" s="2">
        <v>6.8398530947807292E-3</v>
      </c>
    </row>
    <row r="391" spans="4:5" x14ac:dyDescent="0.3">
      <c r="D391" s="40">
        <v>39589</v>
      </c>
      <c r="E391" s="2">
        <v>-3.2628338129976771E-3</v>
      </c>
    </row>
    <row r="392" spans="4:5" x14ac:dyDescent="0.3">
      <c r="D392" s="40">
        <v>39590</v>
      </c>
      <c r="E392" s="2">
        <v>-4.7172186875724942E-3</v>
      </c>
    </row>
    <row r="393" spans="4:5" x14ac:dyDescent="0.3">
      <c r="D393" s="40">
        <v>39591</v>
      </c>
      <c r="E393" s="2">
        <v>7.2527324247731407E-4</v>
      </c>
    </row>
    <row r="394" spans="4:5" x14ac:dyDescent="0.3">
      <c r="D394" s="40">
        <v>39594</v>
      </c>
      <c r="E394" s="2">
        <v>-2.8484266235188033E-3</v>
      </c>
    </row>
    <row r="395" spans="4:5" x14ac:dyDescent="0.3">
      <c r="D395" s="40">
        <v>39595</v>
      </c>
      <c r="E395" s="2">
        <v>-1.538149487846875E-3</v>
      </c>
    </row>
    <row r="396" spans="4:5" x14ac:dyDescent="0.3">
      <c r="D396" s="40">
        <v>39596</v>
      </c>
      <c r="E396" s="2">
        <v>-4.401482961182152E-4</v>
      </c>
    </row>
    <row r="397" spans="4:5" x14ac:dyDescent="0.3">
      <c r="D397" s="40">
        <v>39597</v>
      </c>
      <c r="E397" s="2">
        <v>-2.6420526716911829E-3</v>
      </c>
    </row>
    <row r="398" spans="4:5" x14ac:dyDescent="0.3">
      <c r="D398" s="40">
        <v>39604</v>
      </c>
      <c r="E398" s="2">
        <v>1.0692842204681967E-2</v>
      </c>
    </row>
    <row r="399" spans="4:5" x14ac:dyDescent="0.3">
      <c r="D399" s="40">
        <v>39605</v>
      </c>
      <c r="E399" s="2">
        <v>1.5519140273004433E-3</v>
      </c>
    </row>
    <row r="400" spans="4:5" x14ac:dyDescent="0.3">
      <c r="D400" s="40">
        <v>39608</v>
      </c>
      <c r="E400" s="2">
        <v>-5.7148569619621505E-3</v>
      </c>
    </row>
    <row r="401" spans="4:5" x14ac:dyDescent="0.3">
      <c r="D401" s="40">
        <v>39609</v>
      </c>
      <c r="E401" s="2">
        <v>1.1897580266774523E-3</v>
      </c>
    </row>
    <row r="402" spans="4:5" x14ac:dyDescent="0.3">
      <c r="D402" s="40">
        <v>39610</v>
      </c>
      <c r="E402" s="2">
        <v>-5.2220195156242226E-3</v>
      </c>
    </row>
    <row r="403" spans="4:5" x14ac:dyDescent="0.3">
      <c r="D403" s="40">
        <v>39611</v>
      </c>
      <c r="E403" s="2">
        <v>-7.5544712711365508E-3</v>
      </c>
    </row>
    <row r="404" spans="4:5" x14ac:dyDescent="0.3">
      <c r="D404" s="40">
        <v>39612</v>
      </c>
      <c r="E404" s="2">
        <v>9.8328416912494654E-4</v>
      </c>
    </row>
    <row r="405" spans="4:5" x14ac:dyDescent="0.3">
      <c r="D405" s="40">
        <v>39615</v>
      </c>
      <c r="E405" s="2">
        <v>8.4682609579296792E-4</v>
      </c>
    </row>
    <row r="406" spans="4:5" x14ac:dyDescent="0.3">
      <c r="D406" s="40">
        <v>39616</v>
      </c>
      <c r="E406" s="2">
        <v>8.6810843740481175E-3</v>
      </c>
    </row>
    <row r="407" spans="4:5" x14ac:dyDescent="0.3">
      <c r="D407" s="40">
        <v>39617</v>
      </c>
      <c r="E407" s="2">
        <v>1.108930159209472E-2</v>
      </c>
    </row>
    <row r="408" spans="4:5" x14ac:dyDescent="0.3">
      <c r="D408" s="40">
        <v>39618</v>
      </c>
      <c r="E408" s="2">
        <v>-2.7377712882457978E-3</v>
      </c>
    </row>
    <row r="409" spans="4:5" x14ac:dyDescent="0.3">
      <c r="D409" s="40">
        <v>39619</v>
      </c>
      <c r="E409" s="2">
        <v>-6.7217942531986154E-3</v>
      </c>
    </row>
    <row r="410" spans="4:5" x14ac:dyDescent="0.3">
      <c r="D410" s="40">
        <v>39624</v>
      </c>
      <c r="E410" s="2">
        <v>-9.3803916313515989E-4</v>
      </c>
    </row>
    <row r="411" spans="4:5" x14ac:dyDescent="0.3">
      <c r="D411" s="40">
        <v>39625</v>
      </c>
      <c r="E411" s="2">
        <v>-1.2776017302952577E-2</v>
      </c>
    </row>
    <row r="412" spans="4:5" x14ac:dyDescent="0.3">
      <c r="D412" s="40">
        <v>39626</v>
      </c>
      <c r="E412" s="2">
        <v>-1.3892427098724463E-2</v>
      </c>
    </row>
    <row r="413" spans="4:5" x14ac:dyDescent="0.3">
      <c r="D413" s="40">
        <v>39633</v>
      </c>
      <c r="E413" s="2">
        <v>-1.1462910537193118E-3</v>
      </c>
    </row>
    <row r="414" spans="4:5" x14ac:dyDescent="0.3">
      <c r="D414" s="40">
        <v>39636</v>
      </c>
      <c r="E414" s="2">
        <v>-4.1905026864425378E-3</v>
      </c>
    </row>
    <row r="415" spans="4:5" x14ac:dyDescent="0.3">
      <c r="D415" s="40">
        <v>39637</v>
      </c>
      <c r="E415" s="2">
        <v>-1.8543740178103726E-2</v>
      </c>
    </row>
    <row r="416" spans="4:5" x14ac:dyDescent="0.3">
      <c r="D416" s="40">
        <v>39638</v>
      </c>
      <c r="E416" s="2">
        <v>-1.1920011386280826E-3</v>
      </c>
    </row>
    <row r="417" spans="4:5" x14ac:dyDescent="0.3">
      <c r="D417" s="40">
        <v>39639</v>
      </c>
      <c r="E417" s="2">
        <v>-8.6923994941308421E-3</v>
      </c>
    </row>
    <row r="418" spans="4:5" x14ac:dyDescent="0.3">
      <c r="D418" s="40">
        <v>39640</v>
      </c>
      <c r="E418" s="2">
        <v>-3.575728172784952E-3</v>
      </c>
    </row>
    <row r="419" spans="4:5" x14ac:dyDescent="0.3">
      <c r="D419" s="40">
        <v>39643</v>
      </c>
      <c r="E419" s="2">
        <v>-2.1206765968189836E-2</v>
      </c>
    </row>
    <row r="420" spans="4:5" x14ac:dyDescent="0.3">
      <c r="D420" s="40">
        <v>39644</v>
      </c>
      <c r="E420" s="2">
        <v>-8.5485832197206724E-3</v>
      </c>
    </row>
    <row r="421" spans="4:5" x14ac:dyDescent="0.3">
      <c r="D421" s="40">
        <v>39645</v>
      </c>
      <c r="E421" s="2">
        <v>-9.3841751217154552E-3</v>
      </c>
    </row>
    <row r="422" spans="4:5" x14ac:dyDescent="0.3">
      <c r="D422" s="40">
        <v>39646</v>
      </c>
      <c r="E422" s="2">
        <v>-9.7169333508414397E-3</v>
      </c>
    </row>
    <row r="423" spans="4:5" x14ac:dyDescent="0.3">
      <c r="D423" s="40">
        <v>39647</v>
      </c>
      <c r="E423" s="2">
        <v>-2.4379155537875785E-2</v>
      </c>
    </row>
    <row r="424" spans="4:5" x14ac:dyDescent="0.3">
      <c r="D424" s="40">
        <v>39650</v>
      </c>
      <c r="E424" s="2">
        <v>-1.1028269648959208E-2</v>
      </c>
    </row>
    <row r="425" spans="4:5" x14ac:dyDescent="0.3">
      <c r="D425" s="40">
        <v>39651</v>
      </c>
      <c r="E425" s="2">
        <v>-3.4219412596199164E-2</v>
      </c>
    </row>
    <row r="426" spans="4:5" x14ac:dyDescent="0.3">
      <c r="D426" s="40">
        <v>39652</v>
      </c>
      <c r="E426" s="2">
        <v>-5.1836643424877753E-3</v>
      </c>
    </row>
    <row r="427" spans="4:5" x14ac:dyDescent="0.3">
      <c r="D427" s="40">
        <v>39653</v>
      </c>
      <c r="E427" s="2">
        <v>-5.4967509910498957E-3</v>
      </c>
    </row>
    <row r="428" spans="4:5" x14ac:dyDescent="0.3">
      <c r="D428" s="40">
        <v>39654</v>
      </c>
      <c r="E428" s="2">
        <v>-1.5204750457170049E-3</v>
      </c>
    </row>
    <row r="429" spans="4:5" x14ac:dyDescent="0.3">
      <c r="D429" s="40">
        <v>39657</v>
      </c>
      <c r="E429" s="2">
        <v>-5.1239839489659617E-3</v>
      </c>
    </row>
    <row r="430" spans="4:5" x14ac:dyDescent="0.3">
      <c r="D430" s="40">
        <v>39658</v>
      </c>
      <c r="E430" s="2">
        <v>6.288007280850578E-3</v>
      </c>
    </row>
    <row r="431" spans="4:5" x14ac:dyDescent="0.3">
      <c r="D431" s="40">
        <v>39659</v>
      </c>
      <c r="E431" s="2">
        <v>3.4100719424460378E-2</v>
      </c>
    </row>
    <row r="432" spans="4:5" x14ac:dyDescent="0.3">
      <c r="D432" s="40">
        <v>39666</v>
      </c>
      <c r="E432" s="2">
        <v>-5.4254102966553588E-4</v>
      </c>
    </row>
    <row r="433" spans="4:5" x14ac:dyDescent="0.3">
      <c r="D433" s="40">
        <v>39667</v>
      </c>
      <c r="E433" s="2">
        <v>5.9905779259805591E-3</v>
      </c>
    </row>
    <row r="434" spans="4:5" x14ac:dyDescent="0.3">
      <c r="D434" s="40">
        <v>39668</v>
      </c>
      <c r="E434" s="2">
        <v>9.4430526112932952E-4</v>
      </c>
    </row>
    <row r="435" spans="4:5" x14ac:dyDescent="0.3">
      <c r="D435" s="40">
        <v>39671</v>
      </c>
      <c r="E435" s="2">
        <v>1.6519378501704002E-2</v>
      </c>
    </row>
    <row r="436" spans="4:5" x14ac:dyDescent="0.3">
      <c r="D436" s="40">
        <v>39672</v>
      </c>
      <c r="E436" s="2">
        <v>1.2955281550087917E-2</v>
      </c>
    </row>
    <row r="437" spans="4:5" x14ac:dyDescent="0.3">
      <c r="D437" s="40">
        <v>39673</v>
      </c>
      <c r="E437" s="2">
        <v>-4.5249714852002758E-3</v>
      </c>
    </row>
    <row r="438" spans="4:5" x14ac:dyDescent="0.3">
      <c r="D438" s="40">
        <v>39674</v>
      </c>
      <c r="E438" s="2">
        <v>-1.9684817520990286E-2</v>
      </c>
    </row>
    <row r="439" spans="4:5" x14ac:dyDescent="0.3">
      <c r="D439" s="40">
        <v>39675</v>
      </c>
      <c r="E439" s="2">
        <v>1.6880305033434996E-2</v>
      </c>
    </row>
    <row r="440" spans="4:5" x14ac:dyDescent="0.3">
      <c r="D440" s="40">
        <v>39678</v>
      </c>
      <c r="E440" s="2">
        <v>5.7657521857098762E-3</v>
      </c>
    </row>
    <row r="441" spans="4:5" x14ac:dyDescent="0.3">
      <c r="D441" s="40">
        <v>39679</v>
      </c>
      <c r="E441" s="2">
        <v>-5.1706695642399327E-3</v>
      </c>
    </row>
    <row r="442" spans="4:5" x14ac:dyDescent="0.3">
      <c r="D442" s="40">
        <v>39681</v>
      </c>
      <c r="E442" s="2">
        <v>3.9169899438816639E-3</v>
      </c>
    </row>
    <row r="443" spans="4:5" x14ac:dyDescent="0.3">
      <c r="D443" s="40">
        <v>39682</v>
      </c>
      <c r="E443" s="2">
        <v>1.2586756706058756E-2</v>
      </c>
    </row>
    <row r="444" spans="4:5" x14ac:dyDescent="0.3">
      <c r="D444" s="40">
        <v>39685</v>
      </c>
      <c r="E444" s="2">
        <v>8.1139660250831025E-3</v>
      </c>
    </row>
    <row r="445" spans="4:5" x14ac:dyDescent="0.3">
      <c r="D445" s="40">
        <v>39686</v>
      </c>
      <c r="E445" s="2">
        <v>-3.7486907146402492E-3</v>
      </c>
    </row>
    <row r="446" spans="4:5" x14ac:dyDescent="0.3">
      <c r="D446" s="40">
        <v>39687</v>
      </c>
      <c r="E446" s="2">
        <v>-5.9946509268652588E-3</v>
      </c>
    </row>
    <row r="447" spans="4:5" x14ac:dyDescent="0.3">
      <c r="D447" s="40">
        <v>39688</v>
      </c>
      <c r="E447" s="2">
        <v>9.8162924475785444E-3</v>
      </c>
    </row>
    <row r="448" spans="4:5" x14ac:dyDescent="0.3">
      <c r="D448" s="40">
        <v>39695</v>
      </c>
      <c r="E448" s="2">
        <v>-1.0095434798091231E-2</v>
      </c>
    </row>
    <row r="449" spans="4:5" x14ac:dyDescent="0.3">
      <c r="D449" s="40">
        <v>39696</v>
      </c>
      <c r="E449" s="2">
        <v>-1.5072755724229716E-2</v>
      </c>
    </row>
    <row r="450" spans="4:5" x14ac:dyDescent="0.3">
      <c r="D450" s="40">
        <v>39699</v>
      </c>
      <c r="E450" s="2">
        <v>1.3860735221607256E-2</v>
      </c>
    </row>
    <row r="451" spans="4:5" x14ac:dyDescent="0.3">
      <c r="D451" s="40">
        <v>39700</v>
      </c>
      <c r="E451" s="2">
        <v>2.5217046723603168E-4</v>
      </c>
    </row>
    <row r="452" spans="4:5" x14ac:dyDescent="0.3">
      <c r="D452" s="40">
        <v>39701</v>
      </c>
      <c r="E452" s="2">
        <v>-2.2527551681913317E-2</v>
      </c>
    </row>
    <row r="453" spans="4:5" x14ac:dyDescent="0.3">
      <c r="D453" s="40">
        <v>39702</v>
      </c>
      <c r="E453" s="2">
        <v>-3.701110885945344E-2</v>
      </c>
    </row>
    <row r="454" spans="4:5" x14ac:dyDescent="0.3">
      <c r="D454" s="40">
        <v>39703</v>
      </c>
      <c r="E454" s="2">
        <v>1.6854147535965612E-2</v>
      </c>
    </row>
    <row r="455" spans="4:5" x14ac:dyDescent="0.3">
      <c r="D455" s="40">
        <v>39706</v>
      </c>
      <c r="E455" s="2">
        <v>-3.2096024683460851E-2</v>
      </c>
    </row>
    <row r="456" spans="4:5" x14ac:dyDescent="0.3">
      <c r="D456" s="40">
        <v>39707</v>
      </c>
      <c r="E456" s="2">
        <v>-1.4344859758586608E-2</v>
      </c>
    </row>
    <row r="457" spans="4:5" x14ac:dyDescent="0.3">
      <c r="D457" s="40">
        <v>39708</v>
      </c>
      <c r="E457" s="2">
        <v>-2.1100790786645236E-3</v>
      </c>
    </row>
    <row r="458" spans="4:5" x14ac:dyDescent="0.3">
      <c r="D458" s="40">
        <v>39709</v>
      </c>
      <c r="E458" s="2">
        <v>-5.0373503023595924E-2</v>
      </c>
    </row>
    <row r="459" spans="4:5" x14ac:dyDescent="0.3">
      <c r="D459" s="40">
        <v>39710</v>
      </c>
      <c r="E459" s="2">
        <v>4.4929556947537162E-2</v>
      </c>
    </row>
    <row r="460" spans="4:5" x14ac:dyDescent="0.3">
      <c r="D460" s="40">
        <v>39713</v>
      </c>
      <c r="E460" s="2">
        <v>6.4924719190631542E-3</v>
      </c>
    </row>
    <row r="461" spans="4:5" x14ac:dyDescent="0.3">
      <c r="D461" s="40">
        <v>39714</v>
      </c>
      <c r="E461" s="2">
        <v>-1.9371561992955838E-2</v>
      </c>
    </row>
    <row r="462" spans="4:5" x14ac:dyDescent="0.3">
      <c r="D462" s="40">
        <v>39715</v>
      </c>
      <c r="E462" s="2">
        <v>-8.9186626041686864E-3</v>
      </c>
    </row>
    <row r="463" spans="4:5" x14ac:dyDescent="0.3">
      <c r="D463" s="40">
        <v>39716</v>
      </c>
      <c r="E463" s="2">
        <v>-1.6369077915996538E-2</v>
      </c>
    </row>
    <row r="464" spans="4:5" x14ac:dyDescent="0.3">
      <c r="D464" s="40">
        <v>39717</v>
      </c>
      <c r="E464" s="2">
        <v>-1.2832984910893643E-3</v>
      </c>
    </row>
    <row r="465" spans="4:5" x14ac:dyDescent="0.3">
      <c r="D465" s="40">
        <v>39720</v>
      </c>
      <c r="E465" s="2">
        <v>-2.1408882717456602E-2</v>
      </c>
    </row>
    <row r="466" spans="4:5" x14ac:dyDescent="0.3">
      <c r="D466" s="40">
        <v>39727</v>
      </c>
      <c r="E466" s="2">
        <v>-3.3069543304301646E-2</v>
      </c>
    </row>
    <row r="467" spans="4:5" x14ac:dyDescent="0.3">
      <c r="D467" s="40">
        <v>39728</v>
      </c>
      <c r="E467" s="2">
        <v>-4.4671025558959396E-2</v>
      </c>
    </row>
    <row r="468" spans="4:5" x14ac:dyDescent="0.3">
      <c r="D468" s="40">
        <v>39729</v>
      </c>
      <c r="E468" s="2">
        <v>-6.803388532593091E-2</v>
      </c>
    </row>
    <row r="469" spans="4:5" x14ac:dyDescent="0.3">
      <c r="D469" s="40">
        <v>39730</v>
      </c>
      <c r="E469" s="2">
        <v>5.8646809603286769E-2</v>
      </c>
    </row>
    <row r="470" spans="4:5" x14ac:dyDescent="0.3">
      <c r="D470" s="40">
        <v>39731</v>
      </c>
      <c r="E470" s="2">
        <v>-5.9521210798224596E-2</v>
      </c>
    </row>
    <row r="471" spans="4:5" x14ac:dyDescent="0.3">
      <c r="D471" s="40">
        <v>39734</v>
      </c>
      <c r="E471" s="2">
        <v>2.9013539651837523E-2</v>
      </c>
    </row>
    <row r="472" spans="4:5" x14ac:dyDescent="0.3">
      <c r="D472" s="40">
        <v>39735</v>
      </c>
      <c r="E472" s="2">
        <v>2.6616541353383469E-2</v>
      </c>
    </row>
    <row r="473" spans="4:5" x14ac:dyDescent="0.3">
      <c r="D473" s="40">
        <v>39736</v>
      </c>
      <c r="E473" s="2">
        <v>-2.568233972950535E-2</v>
      </c>
    </row>
    <row r="474" spans="4:5" x14ac:dyDescent="0.3">
      <c r="D474" s="40">
        <v>39737</v>
      </c>
      <c r="E474" s="2">
        <v>-2.538210974693058E-2</v>
      </c>
    </row>
    <row r="475" spans="4:5" x14ac:dyDescent="0.3">
      <c r="D475" s="40">
        <v>39738</v>
      </c>
      <c r="E475" s="2">
        <v>-4.036301000077255E-3</v>
      </c>
    </row>
    <row r="476" spans="4:5" x14ac:dyDescent="0.3">
      <c r="D476" s="40">
        <v>39741</v>
      </c>
      <c r="E476" s="2">
        <v>5.6788848735158633E-3</v>
      </c>
    </row>
    <row r="477" spans="4:5" x14ac:dyDescent="0.3">
      <c r="D477" s="40">
        <v>39742</v>
      </c>
      <c r="E477" s="2">
        <v>-7.4691991786448274E-3</v>
      </c>
    </row>
    <row r="478" spans="4:5" x14ac:dyDescent="0.3">
      <c r="D478" s="40">
        <v>39743</v>
      </c>
      <c r="E478" s="2">
        <v>-3.2920427215599103E-2</v>
      </c>
    </row>
    <row r="479" spans="4:5" x14ac:dyDescent="0.3">
      <c r="D479" s="40">
        <v>39744</v>
      </c>
      <c r="E479" s="2">
        <v>-4.6716226334367235E-2</v>
      </c>
    </row>
    <row r="480" spans="4:5" x14ac:dyDescent="0.3">
      <c r="D480" s="40">
        <v>39745</v>
      </c>
      <c r="E480" s="2">
        <v>-5.8935734522707485E-2</v>
      </c>
    </row>
    <row r="481" spans="4:5" x14ac:dyDescent="0.3">
      <c r="D481" s="40">
        <v>39748</v>
      </c>
      <c r="E481" s="2">
        <v>-2.6141647788243825E-2</v>
      </c>
    </row>
    <row r="482" spans="4:5" x14ac:dyDescent="0.3">
      <c r="D482" s="40">
        <v>39749</v>
      </c>
      <c r="E482" s="2">
        <v>1.8303694407884725E-2</v>
      </c>
    </row>
    <row r="483" spans="4:5" x14ac:dyDescent="0.3">
      <c r="D483" s="40">
        <v>39750</v>
      </c>
      <c r="E483" s="2">
        <v>4.358411734647836E-3</v>
      </c>
    </row>
    <row r="484" spans="4:5" x14ac:dyDescent="0.3">
      <c r="D484" s="40">
        <v>39751</v>
      </c>
      <c r="E484" s="2">
        <v>-1.756748668222902E-2</v>
      </c>
    </row>
    <row r="485" spans="4:5" x14ac:dyDescent="0.3">
      <c r="D485" s="40">
        <v>39758</v>
      </c>
      <c r="E485" s="2">
        <v>-5.208919923414863E-3</v>
      </c>
    </row>
    <row r="486" spans="4:5" x14ac:dyDescent="0.3">
      <c r="D486" s="40">
        <v>39759</v>
      </c>
      <c r="E486" s="2">
        <v>-2.6747049333446515E-2</v>
      </c>
    </row>
    <row r="487" spans="4:5" x14ac:dyDescent="0.3">
      <c r="D487" s="40">
        <v>39762</v>
      </c>
      <c r="E487" s="2">
        <v>-2.8296399697551381E-2</v>
      </c>
    </row>
    <row r="488" spans="4:5" x14ac:dyDescent="0.3">
      <c r="D488" s="40">
        <v>39763</v>
      </c>
      <c r="E488" s="2">
        <v>-3.2232963217909145E-2</v>
      </c>
    </row>
    <row r="489" spans="4:5" x14ac:dyDescent="0.3">
      <c r="D489" s="40">
        <v>39764</v>
      </c>
      <c r="E489" s="2">
        <v>-1.6297624938149551E-2</v>
      </c>
    </row>
    <row r="490" spans="4:5" x14ac:dyDescent="0.3">
      <c r="D490" s="40">
        <v>39765</v>
      </c>
      <c r="E490" s="2">
        <v>-7.9851614322989217E-3</v>
      </c>
    </row>
    <row r="491" spans="4:5" x14ac:dyDescent="0.3">
      <c r="D491" s="40">
        <v>39766</v>
      </c>
      <c r="E491" s="2">
        <v>8.5247979717952699E-3</v>
      </c>
    </row>
    <row r="492" spans="4:5" x14ac:dyDescent="0.3">
      <c r="D492" s="40">
        <v>39769</v>
      </c>
      <c r="E492" s="2">
        <v>-4.8705379587732885E-3</v>
      </c>
    </row>
    <row r="493" spans="4:5" x14ac:dyDescent="0.3">
      <c r="D493" s="40">
        <v>39770</v>
      </c>
      <c r="E493" s="2">
        <v>-4.7775427073794549E-2</v>
      </c>
    </row>
    <row r="494" spans="4:5" x14ac:dyDescent="0.3">
      <c r="D494" s="40">
        <v>39771</v>
      </c>
      <c r="E494" s="2">
        <v>-1.2269531768138973E-2</v>
      </c>
    </row>
    <row r="495" spans="4:5" x14ac:dyDescent="0.3">
      <c r="D495" s="40">
        <v>39772</v>
      </c>
      <c r="E495" s="2">
        <v>-5.6637346404351051E-2</v>
      </c>
    </row>
    <row r="496" spans="4:5" x14ac:dyDescent="0.3">
      <c r="D496" s="40">
        <v>39773</v>
      </c>
      <c r="E496" s="2">
        <v>-2.1459838428413928E-2</v>
      </c>
    </row>
    <row r="497" spans="4:5" x14ac:dyDescent="0.3">
      <c r="D497" s="40">
        <v>39776</v>
      </c>
      <c r="E497" s="2">
        <v>-1.0437881873727104E-2</v>
      </c>
    </row>
    <row r="498" spans="4:5" x14ac:dyDescent="0.3">
      <c r="D498" s="40">
        <v>39777</v>
      </c>
      <c r="E498" s="2">
        <v>1.7310448748575975E-2</v>
      </c>
    </row>
    <row r="499" spans="4:5" x14ac:dyDescent="0.3">
      <c r="D499" s="40">
        <v>39778</v>
      </c>
      <c r="E499" s="2">
        <v>-1.6004335260115632E-2</v>
      </c>
    </row>
    <row r="500" spans="4:5" x14ac:dyDescent="0.3">
      <c r="D500" s="40">
        <v>39779</v>
      </c>
      <c r="E500" s="2">
        <v>-4.4424863237507049E-3</v>
      </c>
    </row>
    <row r="501" spans="4:5" x14ac:dyDescent="0.3">
      <c r="D501" s="40">
        <v>39786</v>
      </c>
      <c r="E501" s="2">
        <v>-1.6121792474003152E-2</v>
      </c>
    </row>
    <row r="502" spans="4:5" x14ac:dyDescent="0.3">
      <c r="D502" s="40">
        <v>39787</v>
      </c>
      <c r="E502" s="2">
        <v>-1.0797247462266568E-2</v>
      </c>
    </row>
    <row r="503" spans="4:5" x14ac:dyDescent="0.3">
      <c r="D503" s="40">
        <v>39790</v>
      </c>
      <c r="E503" s="2">
        <v>2.0561897075214355E-2</v>
      </c>
    </row>
    <row r="504" spans="4:5" x14ac:dyDescent="0.3">
      <c r="D504" s="40">
        <v>39791</v>
      </c>
      <c r="E504" s="2">
        <v>1.3406643066957904E-2</v>
      </c>
    </row>
    <row r="505" spans="4:5" x14ac:dyDescent="0.3">
      <c r="D505" s="40">
        <v>39792</v>
      </c>
      <c r="E505" s="2">
        <v>-1.597918989223341E-2</v>
      </c>
    </row>
    <row r="506" spans="4:5" x14ac:dyDescent="0.3">
      <c r="D506" s="40">
        <v>39793</v>
      </c>
      <c r="E506" s="2">
        <v>7.7416918429003443E-3</v>
      </c>
    </row>
    <row r="507" spans="4:5" x14ac:dyDescent="0.3">
      <c r="D507" s="40">
        <v>39794</v>
      </c>
      <c r="E507" s="2">
        <v>-9.8557241896196184E-3</v>
      </c>
    </row>
    <row r="508" spans="4:5" x14ac:dyDescent="0.3">
      <c r="D508" s="40">
        <v>39797</v>
      </c>
      <c r="E508" s="2">
        <v>2.6795851941563784E-2</v>
      </c>
    </row>
    <row r="509" spans="4:5" x14ac:dyDescent="0.3">
      <c r="D509" s="40">
        <v>39798</v>
      </c>
      <c r="E509" s="2">
        <v>2.4732768153335714E-2</v>
      </c>
    </row>
    <row r="510" spans="4:5" x14ac:dyDescent="0.3">
      <c r="D510" s="40">
        <v>39799</v>
      </c>
      <c r="E510" s="2">
        <v>3.5682169706125734E-2</v>
      </c>
    </row>
    <row r="511" spans="4:5" x14ac:dyDescent="0.3">
      <c r="D511" s="40">
        <v>39800</v>
      </c>
      <c r="E511" s="2">
        <v>1.0870697739033777E-2</v>
      </c>
    </row>
    <row r="512" spans="4:5" x14ac:dyDescent="0.3">
      <c r="D512" s="40">
        <v>39801</v>
      </c>
      <c r="E512" s="2">
        <v>-1.8999518999519099E-2</v>
      </c>
    </row>
    <row r="513" spans="4:5" x14ac:dyDescent="0.3">
      <c r="D513" s="40">
        <v>39804</v>
      </c>
      <c r="E513" s="2">
        <v>-2.9103771932896531E-2</v>
      </c>
    </row>
    <row r="514" spans="4:5" x14ac:dyDescent="0.3">
      <c r="D514" s="40">
        <v>39805</v>
      </c>
      <c r="E514" s="2">
        <v>-7.6112834571820699E-3</v>
      </c>
    </row>
    <row r="515" spans="4:5" x14ac:dyDescent="0.3">
      <c r="D515" s="40">
        <v>39811</v>
      </c>
      <c r="E515" s="2">
        <v>2.5298971320562608E-2</v>
      </c>
    </row>
    <row r="516" spans="4:5" x14ac:dyDescent="0.3">
      <c r="D516" s="40">
        <v>39820</v>
      </c>
      <c r="E516" s="2">
        <v>2.2921318796795018E-2</v>
      </c>
    </row>
    <row r="517" spans="4:5" x14ac:dyDescent="0.3">
      <c r="D517" s="40">
        <v>39821</v>
      </c>
      <c r="E517" s="2">
        <v>-1.486356340288923E-2</v>
      </c>
    </row>
    <row r="518" spans="4:5" x14ac:dyDescent="0.3">
      <c r="D518" s="40">
        <v>39822</v>
      </c>
      <c r="E518" s="2">
        <v>1.6000260696711857E-2</v>
      </c>
    </row>
    <row r="519" spans="4:5" x14ac:dyDescent="0.3">
      <c r="D519" s="40">
        <v>39825</v>
      </c>
      <c r="E519" s="2">
        <v>3.4960549105139261E-3</v>
      </c>
    </row>
    <row r="520" spans="4:5" x14ac:dyDescent="0.3">
      <c r="D520" s="40">
        <v>39826</v>
      </c>
      <c r="E520" s="2">
        <v>-7.9266148879726991E-3</v>
      </c>
    </row>
    <row r="521" spans="4:5" x14ac:dyDescent="0.3">
      <c r="D521" s="40">
        <v>39827</v>
      </c>
      <c r="E521" s="2">
        <v>1.9330519668804497E-3</v>
      </c>
    </row>
    <row r="522" spans="4:5" x14ac:dyDescent="0.3">
      <c r="D522" s="40">
        <v>39828</v>
      </c>
      <c r="E522" s="2">
        <v>-1.4405607897360102E-2</v>
      </c>
    </row>
    <row r="523" spans="4:5" x14ac:dyDescent="0.3">
      <c r="D523" s="40">
        <v>39829</v>
      </c>
      <c r="E523" s="2">
        <v>0</v>
      </c>
    </row>
    <row r="524" spans="4:5" x14ac:dyDescent="0.3">
      <c r="D524" s="40">
        <v>39832</v>
      </c>
      <c r="E524" s="2">
        <v>3.6018400704707909E-2</v>
      </c>
    </row>
    <row r="525" spans="4:5" x14ac:dyDescent="0.3">
      <c r="D525" s="40">
        <v>39833</v>
      </c>
      <c r="E525" s="2">
        <v>-3.0735317272870384E-2</v>
      </c>
    </row>
    <row r="526" spans="4:5" x14ac:dyDescent="0.3">
      <c r="D526" s="40">
        <v>39834</v>
      </c>
      <c r="E526" s="2">
        <v>-6.2705091133565313E-3</v>
      </c>
    </row>
    <row r="527" spans="4:5" x14ac:dyDescent="0.3">
      <c r="D527" s="40">
        <v>39835</v>
      </c>
      <c r="E527" s="2">
        <v>-1.8995618910612706E-2</v>
      </c>
    </row>
    <row r="528" spans="4:5" x14ac:dyDescent="0.3">
      <c r="D528" s="40">
        <v>39836</v>
      </c>
      <c r="E528" s="2">
        <v>-9.4984169305116564E-3</v>
      </c>
    </row>
    <row r="529" spans="4:5" x14ac:dyDescent="0.3">
      <c r="D529" s="40">
        <v>39839</v>
      </c>
      <c r="E529" s="2">
        <v>-3.3647375504680029E-5</v>
      </c>
    </row>
    <row r="530" spans="4:5" x14ac:dyDescent="0.3">
      <c r="D530" s="40">
        <v>39840</v>
      </c>
      <c r="E530" s="2">
        <v>1.0767522460378844E-2</v>
      </c>
    </row>
    <row r="531" spans="4:5" x14ac:dyDescent="0.3">
      <c r="D531" s="40">
        <v>39841</v>
      </c>
      <c r="E531" s="2">
        <v>-9.3212157528537148E-4</v>
      </c>
    </row>
    <row r="532" spans="4:5" x14ac:dyDescent="0.3">
      <c r="D532" s="40">
        <v>39842</v>
      </c>
      <c r="E532" s="2">
        <v>2.4324414381392198E-3</v>
      </c>
    </row>
    <row r="533" spans="4:5" x14ac:dyDescent="0.3">
      <c r="D533" s="40">
        <v>39849</v>
      </c>
      <c r="E533" s="2">
        <v>-2.1728162523964815E-2</v>
      </c>
    </row>
    <row r="534" spans="4:5" x14ac:dyDescent="0.3">
      <c r="D534" s="40">
        <v>39850</v>
      </c>
      <c r="E534" s="2">
        <v>6.8763967680935184E-3</v>
      </c>
    </row>
    <row r="535" spans="4:5" x14ac:dyDescent="0.3">
      <c r="D535" s="40">
        <v>39853</v>
      </c>
      <c r="E535" s="2">
        <v>1.3249103636674048E-2</v>
      </c>
    </row>
    <row r="536" spans="4:5" x14ac:dyDescent="0.3">
      <c r="D536" s="40">
        <v>39854</v>
      </c>
      <c r="E536" s="2">
        <v>3.538570417551156E-3</v>
      </c>
    </row>
    <row r="537" spans="4:5" x14ac:dyDescent="0.3">
      <c r="D537" s="40">
        <v>39855</v>
      </c>
      <c r="E537" s="2">
        <v>2.8208744710861437E-3</v>
      </c>
    </row>
    <row r="538" spans="4:5" x14ac:dyDescent="0.3">
      <c r="D538" s="40">
        <v>39856</v>
      </c>
      <c r="E538" s="2">
        <v>1.6375326501908736E-2</v>
      </c>
    </row>
    <row r="539" spans="4:5" x14ac:dyDescent="0.3">
      <c r="D539" s="40">
        <v>39857</v>
      </c>
      <c r="E539" s="2">
        <v>-1.1235214655200712E-2</v>
      </c>
    </row>
    <row r="540" spans="4:5" x14ac:dyDescent="0.3">
      <c r="D540" s="40">
        <v>39860</v>
      </c>
      <c r="E540" s="2">
        <v>-8.7304231922692589E-3</v>
      </c>
    </row>
    <row r="541" spans="4:5" x14ac:dyDescent="0.3">
      <c r="D541" s="40">
        <v>39861</v>
      </c>
      <c r="E541" s="2">
        <v>-1.6942315449778204E-2</v>
      </c>
    </row>
    <row r="542" spans="4:5" x14ac:dyDescent="0.3">
      <c r="D542" s="40">
        <v>39862</v>
      </c>
      <c r="E542" s="2">
        <v>-9.848173984407042E-3</v>
      </c>
    </row>
    <row r="543" spans="4:5" x14ac:dyDescent="0.3">
      <c r="D543" s="40">
        <v>39863</v>
      </c>
      <c r="E543" s="2">
        <v>-3.4880508357507628E-3</v>
      </c>
    </row>
    <row r="544" spans="4:5" x14ac:dyDescent="0.3">
      <c r="D544" s="40">
        <v>39864</v>
      </c>
      <c r="E544" s="2">
        <v>-1.5075376884422188E-2</v>
      </c>
    </row>
    <row r="545" spans="4:5" x14ac:dyDescent="0.3">
      <c r="D545" s="40">
        <v>39867</v>
      </c>
      <c r="E545" s="2">
        <v>-1.10133708655876E-2</v>
      </c>
    </row>
    <row r="546" spans="4:5" x14ac:dyDescent="0.3">
      <c r="D546" s="40">
        <v>39868</v>
      </c>
      <c r="E546" s="2">
        <v>0</v>
      </c>
    </row>
    <row r="547" spans="4:5" x14ac:dyDescent="0.3">
      <c r="D547" s="40">
        <v>39869</v>
      </c>
      <c r="E547" s="2">
        <v>-8.3609065357383074E-3</v>
      </c>
    </row>
    <row r="548" spans="4:5" x14ac:dyDescent="0.3">
      <c r="D548" s="40">
        <v>39870</v>
      </c>
      <c r="E548" s="2">
        <v>-4.6498277841561547E-2</v>
      </c>
    </row>
    <row r="549" spans="4:5" x14ac:dyDescent="0.3">
      <c r="D549" s="40">
        <v>39877</v>
      </c>
      <c r="E549" s="2">
        <v>-1.8044465320181561E-2</v>
      </c>
    </row>
    <row r="550" spans="4:5" x14ac:dyDescent="0.3">
      <c r="D550" s="40">
        <v>39878</v>
      </c>
      <c r="E550" s="2">
        <v>1.1559771993462432E-3</v>
      </c>
    </row>
    <row r="551" spans="4:5" x14ac:dyDescent="0.3">
      <c r="D551" s="40">
        <v>39881</v>
      </c>
      <c r="E551" s="2">
        <v>-2.4566013696448431E-2</v>
      </c>
    </row>
    <row r="552" spans="4:5" x14ac:dyDescent="0.3">
      <c r="D552" s="40">
        <v>39882</v>
      </c>
      <c r="E552" s="2">
        <v>1.6408833013592316E-2</v>
      </c>
    </row>
    <row r="553" spans="4:5" x14ac:dyDescent="0.3">
      <c r="D553" s="40">
        <v>39883</v>
      </c>
      <c r="E553" s="2">
        <v>1.6987269587566838E-2</v>
      </c>
    </row>
    <row r="554" spans="4:5" x14ac:dyDescent="0.3">
      <c r="D554" s="40">
        <v>39884</v>
      </c>
      <c r="E554" s="2">
        <v>-1.6782498815353025E-2</v>
      </c>
    </row>
    <row r="555" spans="4:5" x14ac:dyDescent="0.3">
      <c r="D555" s="40">
        <v>39885</v>
      </c>
      <c r="E555" s="2">
        <v>4.13671231776377E-3</v>
      </c>
    </row>
    <row r="556" spans="4:5" x14ac:dyDescent="0.3">
      <c r="D556" s="40">
        <v>39888</v>
      </c>
      <c r="E556" s="2">
        <v>-3.3997280217583502E-3</v>
      </c>
    </row>
    <row r="557" spans="4:5" x14ac:dyDescent="0.3">
      <c r="D557" s="40">
        <v>39889</v>
      </c>
      <c r="E557" s="2">
        <v>1.9103423365573784E-2</v>
      </c>
    </row>
    <row r="558" spans="4:5" x14ac:dyDescent="0.3">
      <c r="D558" s="40">
        <v>39890</v>
      </c>
      <c r="E558" s="2">
        <v>5.6708541724097101E-3</v>
      </c>
    </row>
    <row r="559" spans="4:5" x14ac:dyDescent="0.3">
      <c r="D559" s="40">
        <v>39891</v>
      </c>
      <c r="E559" s="2">
        <v>1.6015976817950327E-2</v>
      </c>
    </row>
    <row r="560" spans="4:5" x14ac:dyDescent="0.3">
      <c r="D560" s="40">
        <v>39892</v>
      </c>
      <c r="E560" s="2">
        <v>1.387497109381031E-2</v>
      </c>
    </row>
    <row r="561" spans="4:5" x14ac:dyDescent="0.3">
      <c r="D561" s="40">
        <v>39895</v>
      </c>
      <c r="E561" s="2">
        <v>-1.0567931270432714E-2</v>
      </c>
    </row>
    <row r="562" spans="4:5" x14ac:dyDescent="0.3">
      <c r="D562" s="40">
        <v>39896</v>
      </c>
      <c r="E562" s="2">
        <v>5.0330413400952914E-2</v>
      </c>
    </row>
    <row r="563" spans="4:5" x14ac:dyDescent="0.3">
      <c r="D563" s="40">
        <v>39897</v>
      </c>
      <c r="E563" s="2">
        <v>6.145292267173922E-3</v>
      </c>
    </row>
    <row r="564" spans="4:5" x14ac:dyDescent="0.3">
      <c r="D564" s="40">
        <v>39898</v>
      </c>
      <c r="E564" s="2">
        <v>-3.8537046462590063E-3</v>
      </c>
    </row>
    <row r="565" spans="4:5" x14ac:dyDescent="0.3">
      <c r="D565" s="40">
        <v>39899</v>
      </c>
      <c r="E565" s="2">
        <v>-2.664233576642402E-3</v>
      </c>
    </row>
    <row r="566" spans="4:5" x14ac:dyDescent="0.3">
      <c r="D566" s="40">
        <v>39902</v>
      </c>
      <c r="E566" s="2">
        <v>-1.2954221100010845E-2</v>
      </c>
    </row>
    <row r="567" spans="4:5" x14ac:dyDescent="0.3">
      <c r="D567" s="40">
        <v>39909</v>
      </c>
      <c r="E567" s="2">
        <v>-5.8035551337738862E-3</v>
      </c>
    </row>
    <row r="568" spans="4:5" x14ac:dyDescent="0.3">
      <c r="D568" s="40">
        <v>39910</v>
      </c>
      <c r="E568" s="2">
        <v>2.3863719803215262E-3</v>
      </c>
    </row>
    <row r="569" spans="4:5" x14ac:dyDescent="0.3">
      <c r="D569" s="40">
        <v>39911</v>
      </c>
      <c r="E569" s="2">
        <v>-1.7983371790645603E-2</v>
      </c>
    </row>
    <row r="570" spans="4:5" x14ac:dyDescent="0.3">
      <c r="D570" s="40">
        <v>39912</v>
      </c>
      <c r="E570" s="2">
        <v>5.9674772489930732E-3</v>
      </c>
    </row>
    <row r="571" spans="4:5" x14ac:dyDescent="0.3">
      <c r="D571" s="40">
        <v>39913</v>
      </c>
      <c r="E571" s="2">
        <v>0</v>
      </c>
    </row>
    <row r="572" spans="4:5" x14ac:dyDescent="0.3">
      <c r="D572" s="40">
        <v>39916</v>
      </c>
      <c r="E572" s="2">
        <v>0</v>
      </c>
    </row>
    <row r="573" spans="4:5" x14ac:dyDescent="0.3">
      <c r="D573" s="40">
        <v>39917</v>
      </c>
      <c r="E573" s="2">
        <v>-1.2976419991102726E-3</v>
      </c>
    </row>
    <row r="574" spans="4:5" x14ac:dyDescent="0.3">
      <c r="D574" s="40">
        <v>39918</v>
      </c>
      <c r="E574" s="2">
        <v>3.8979841853213474E-3</v>
      </c>
    </row>
    <row r="575" spans="4:5" x14ac:dyDescent="0.3">
      <c r="D575" s="40">
        <v>39919</v>
      </c>
      <c r="E575" s="2">
        <v>1.8378818134753238E-2</v>
      </c>
    </row>
    <row r="576" spans="4:5" x14ac:dyDescent="0.3">
      <c r="D576" s="40">
        <v>39920</v>
      </c>
      <c r="E576" s="2">
        <v>1.5360034859653648E-2</v>
      </c>
    </row>
    <row r="577" spans="4:5" x14ac:dyDescent="0.3">
      <c r="D577" s="40">
        <v>39923</v>
      </c>
      <c r="E577" s="2">
        <v>-7.2240898362062149E-3</v>
      </c>
    </row>
    <row r="578" spans="4:5" x14ac:dyDescent="0.3">
      <c r="D578" s="40">
        <v>39924</v>
      </c>
      <c r="E578" s="2">
        <v>-1.2608069164265947E-3</v>
      </c>
    </row>
    <row r="579" spans="4:5" x14ac:dyDescent="0.3">
      <c r="D579" s="40">
        <v>39925</v>
      </c>
      <c r="E579" s="2">
        <v>8.5121731289450452E-3</v>
      </c>
    </row>
    <row r="580" spans="4:5" x14ac:dyDescent="0.3">
      <c r="D580" s="40">
        <v>39926</v>
      </c>
      <c r="E580" s="2">
        <v>-1.2016737598798375E-2</v>
      </c>
    </row>
    <row r="581" spans="4:5" x14ac:dyDescent="0.3">
      <c r="D581" s="40">
        <v>39927</v>
      </c>
      <c r="E581" s="2">
        <v>1.9330316742081358E-2</v>
      </c>
    </row>
    <row r="582" spans="4:5" x14ac:dyDescent="0.3">
      <c r="D582" s="40">
        <v>39930</v>
      </c>
      <c r="E582" s="2">
        <v>5.0072800880713985E-3</v>
      </c>
    </row>
    <row r="583" spans="4:5" x14ac:dyDescent="0.3">
      <c r="D583" s="40">
        <v>39931</v>
      </c>
      <c r="E583" s="2">
        <v>-1.7420494699646669E-2</v>
      </c>
    </row>
    <row r="584" spans="4:5" x14ac:dyDescent="0.3">
      <c r="D584" s="40">
        <v>39932</v>
      </c>
      <c r="E584" s="2">
        <v>2.8410112561585948E-3</v>
      </c>
    </row>
    <row r="585" spans="4:5" x14ac:dyDescent="0.3">
      <c r="D585" s="40">
        <v>39940</v>
      </c>
      <c r="E585" s="2">
        <v>4.4432102193836072E-3</v>
      </c>
    </row>
    <row r="586" spans="4:5" x14ac:dyDescent="0.3">
      <c r="D586" s="40">
        <v>39941</v>
      </c>
      <c r="E586" s="2">
        <v>4.8382637544922019E-4</v>
      </c>
    </row>
    <row r="587" spans="4:5" x14ac:dyDescent="0.3">
      <c r="D587" s="40">
        <v>39944</v>
      </c>
      <c r="E587" s="2">
        <v>3.7996545768567281E-3</v>
      </c>
    </row>
    <row r="588" spans="4:5" x14ac:dyDescent="0.3">
      <c r="D588" s="40">
        <v>39945</v>
      </c>
      <c r="E588" s="2">
        <v>1.7549896765313027E-2</v>
      </c>
    </row>
    <row r="589" spans="4:5" x14ac:dyDescent="0.3">
      <c r="D589" s="40">
        <v>39946</v>
      </c>
      <c r="E589" s="2">
        <v>2.1981738248225708E-3</v>
      </c>
    </row>
    <row r="590" spans="4:5" x14ac:dyDescent="0.3">
      <c r="D590" s="40">
        <v>39947</v>
      </c>
      <c r="E590" s="2">
        <v>-8.6384342837860714E-3</v>
      </c>
    </row>
    <row r="591" spans="4:5" x14ac:dyDescent="0.3">
      <c r="D591" s="40">
        <v>39948</v>
      </c>
      <c r="E591" s="2">
        <v>3.3357159876100662E-3</v>
      </c>
    </row>
    <row r="592" spans="4:5" x14ac:dyDescent="0.3">
      <c r="D592" s="40">
        <v>39951</v>
      </c>
      <c r="E592" s="2">
        <v>7.2259727923465605E-3</v>
      </c>
    </row>
    <row r="593" spans="4:5" x14ac:dyDescent="0.3">
      <c r="D593" s="40">
        <v>39952</v>
      </c>
      <c r="E593" s="2">
        <v>3.206466823846426E-2</v>
      </c>
    </row>
    <row r="594" spans="4:5" x14ac:dyDescent="0.3">
      <c r="D594" s="40">
        <v>39953</v>
      </c>
      <c r="E594" s="2">
        <v>2.8522942366686274E-2</v>
      </c>
    </row>
    <row r="595" spans="4:5" x14ac:dyDescent="0.3">
      <c r="D595" s="40">
        <v>39955</v>
      </c>
      <c r="E595" s="2">
        <v>3.3951009011295632E-3</v>
      </c>
    </row>
    <row r="596" spans="4:5" x14ac:dyDescent="0.3">
      <c r="D596" s="40">
        <v>39958</v>
      </c>
      <c r="E596" s="2">
        <v>-3.415235746134272E-3</v>
      </c>
    </row>
    <row r="597" spans="4:5" x14ac:dyDescent="0.3">
      <c r="D597" s="40">
        <v>39959</v>
      </c>
      <c r="E597" s="2">
        <v>-1.2565445026177947E-2</v>
      </c>
    </row>
    <row r="598" spans="4:5" x14ac:dyDescent="0.3">
      <c r="D598" s="40">
        <v>39960</v>
      </c>
      <c r="E598" s="2">
        <v>1.5617468427648747E-2</v>
      </c>
    </row>
    <row r="599" spans="4:5" x14ac:dyDescent="0.3">
      <c r="D599" s="40">
        <v>39961</v>
      </c>
      <c r="E599" s="2">
        <v>-4.5562411010915925E-3</v>
      </c>
    </row>
    <row r="600" spans="4:5" x14ac:dyDescent="0.3">
      <c r="D600" s="40">
        <v>39968</v>
      </c>
      <c r="E600" s="2">
        <v>-9.1097970273294627E-3</v>
      </c>
    </row>
    <row r="601" spans="4:5" x14ac:dyDescent="0.3">
      <c r="D601" s="40">
        <v>39969</v>
      </c>
      <c r="E601" s="2">
        <v>-2.5096774193548298E-2</v>
      </c>
    </row>
    <row r="602" spans="4:5" x14ac:dyDescent="0.3">
      <c r="D602" s="40">
        <v>39972</v>
      </c>
      <c r="E602" s="2">
        <v>6.4522533253920603E-3</v>
      </c>
    </row>
    <row r="603" spans="4:5" x14ac:dyDescent="0.3">
      <c r="D603" s="40">
        <v>39973</v>
      </c>
      <c r="E603" s="2">
        <v>8.5807278824340232E-3</v>
      </c>
    </row>
    <row r="604" spans="4:5" x14ac:dyDescent="0.3">
      <c r="D604" s="40">
        <v>39974</v>
      </c>
      <c r="E604" s="2">
        <v>-1.4342525588369442E-3</v>
      </c>
    </row>
    <row r="605" spans="4:5" x14ac:dyDescent="0.3">
      <c r="D605" s="40">
        <v>39975</v>
      </c>
      <c r="E605" s="2">
        <v>-2.6441209114056352E-3</v>
      </c>
    </row>
    <row r="606" spans="4:5" x14ac:dyDescent="0.3">
      <c r="D606" s="40">
        <v>39976</v>
      </c>
      <c r="E606" s="2">
        <v>-1.0113573135207591E-2</v>
      </c>
    </row>
    <row r="607" spans="4:5" x14ac:dyDescent="0.3">
      <c r="D607" s="40">
        <v>39979</v>
      </c>
      <c r="E607" s="2">
        <v>-4.4306308689325983E-3</v>
      </c>
    </row>
    <row r="608" spans="4:5" x14ac:dyDescent="0.3">
      <c r="D608" s="40">
        <v>39980</v>
      </c>
      <c r="E608" s="2">
        <v>-1.5974759216207248E-2</v>
      </c>
    </row>
    <row r="609" spans="4:5" x14ac:dyDescent="0.3">
      <c r="D609" s="40">
        <v>39981</v>
      </c>
      <c r="E609" s="2">
        <v>-1.93391609571704E-2</v>
      </c>
    </row>
    <row r="610" spans="4:5" x14ac:dyDescent="0.3">
      <c r="D610" s="40">
        <v>39982</v>
      </c>
      <c r="E610" s="2">
        <v>1.1563876651982425E-2</v>
      </c>
    </row>
    <row r="611" spans="4:5" x14ac:dyDescent="0.3">
      <c r="D611" s="40">
        <v>39983</v>
      </c>
      <c r="E611" s="2">
        <v>6.8045726728361454E-3</v>
      </c>
    </row>
    <row r="612" spans="4:5" x14ac:dyDescent="0.3">
      <c r="D612" s="40">
        <v>39986</v>
      </c>
      <c r="E612" s="2">
        <v>1.757231684238922E-3</v>
      </c>
    </row>
    <row r="613" spans="4:5" x14ac:dyDescent="0.3">
      <c r="D613" s="40">
        <v>39989</v>
      </c>
      <c r="E613" s="2">
        <v>7.0503305896639284E-3</v>
      </c>
    </row>
    <row r="614" spans="4:5" x14ac:dyDescent="0.3">
      <c r="D614" s="40">
        <v>39990</v>
      </c>
      <c r="E614" s="2">
        <v>-2.5793052624526239E-3</v>
      </c>
    </row>
    <row r="615" spans="4:5" x14ac:dyDescent="0.3">
      <c r="D615" s="40">
        <v>39993</v>
      </c>
      <c r="E615" s="2">
        <v>-3.6942504030090203E-3</v>
      </c>
    </row>
    <row r="616" spans="4:5" x14ac:dyDescent="0.3">
      <c r="D616" s="40">
        <v>40000</v>
      </c>
      <c r="E616" s="2">
        <v>5.7776284850521581E-3</v>
      </c>
    </row>
    <row r="617" spans="4:5" x14ac:dyDescent="0.3">
      <c r="D617" s="40">
        <v>40001</v>
      </c>
      <c r="E617" s="2">
        <v>8.5498630685992994E-3</v>
      </c>
    </row>
    <row r="618" spans="4:5" x14ac:dyDescent="0.3">
      <c r="D618" s="40">
        <v>40002</v>
      </c>
      <c r="E618" s="2">
        <v>-6.3580369560898593E-3</v>
      </c>
    </row>
    <row r="619" spans="4:5" x14ac:dyDescent="0.3">
      <c r="D619" s="40">
        <v>40003</v>
      </c>
      <c r="E619" s="2">
        <v>1.5330267279876676E-3</v>
      </c>
    </row>
    <row r="620" spans="4:5" x14ac:dyDescent="0.3">
      <c r="D620" s="40">
        <v>40004</v>
      </c>
      <c r="E620" s="2">
        <v>-1.0781312391854151E-2</v>
      </c>
    </row>
    <row r="621" spans="4:5" x14ac:dyDescent="0.3">
      <c r="D621" s="40">
        <v>40007</v>
      </c>
      <c r="E621" s="2">
        <v>-1.2076157158234577E-2</v>
      </c>
    </row>
    <row r="622" spans="4:5" x14ac:dyDescent="0.3">
      <c r="D622" s="40">
        <v>40008</v>
      </c>
      <c r="E622" s="2">
        <v>2.3494160509380563E-3</v>
      </c>
    </row>
    <row r="623" spans="4:5" x14ac:dyDescent="0.3">
      <c r="D623" s="40">
        <v>40009</v>
      </c>
      <c r="E623" s="2">
        <v>-2.7175759222767881E-4</v>
      </c>
    </row>
    <row r="624" spans="4:5" x14ac:dyDescent="0.3">
      <c r="D624" s="40">
        <v>40010</v>
      </c>
      <c r="E624" s="2">
        <v>-1.3353720693170257E-2</v>
      </c>
    </row>
    <row r="625" spans="4:5" x14ac:dyDescent="0.3">
      <c r="D625" s="40">
        <v>40011</v>
      </c>
      <c r="E625" s="2">
        <v>-1.0985983400489023E-2</v>
      </c>
    </row>
    <row r="626" spans="4:5" x14ac:dyDescent="0.3">
      <c r="D626" s="40">
        <v>40014</v>
      </c>
      <c r="E626" s="2">
        <v>1.1282122710495191E-2</v>
      </c>
    </row>
    <row r="627" spans="4:5" x14ac:dyDescent="0.3">
      <c r="D627" s="40">
        <v>40015</v>
      </c>
      <c r="E627" s="2">
        <v>2.4034157427174303E-2</v>
      </c>
    </row>
    <row r="628" spans="4:5" x14ac:dyDescent="0.3">
      <c r="D628" s="40">
        <v>40016</v>
      </c>
      <c r="E628" s="2">
        <v>6.0524546065906799E-4</v>
      </c>
    </row>
    <row r="629" spans="4:5" x14ac:dyDescent="0.3">
      <c r="D629" s="40">
        <v>40017</v>
      </c>
      <c r="E629" s="2">
        <v>1.6466160360239571E-3</v>
      </c>
    </row>
    <row r="630" spans="4:5" x14ac:dyDescent="0.3">
      <c r="D630" s="40">
        <v>40018</v>
      </c>
      <c r="E630" s="2">
        <v>1.3117724024558073E-2</v>
      </c>
    </row>
    <row r="631" spans="4:5" x14ac:dyDescent="0.3">
      <c r="D631" s="40">
        <v>40021</v>
      </c>
      <c r="E631" s="2">
        <v>1.5928207166037493E-2</v>
      </c>
    </row>
    <row r="632" spans="4:5" x14ac:dyDescent="0.3">
      <c r="D632" s="40">
        <v>40022</v>
      </c>
      <c r="E632" s="2">
        <v>-1.9166204895857086E-2</v>
      </c>
    </row>
    <row r="633" spans="4:5" x14ac:dyDescent="0.3">
      <c r="D633" s="40">
        <v>40023</v>
      </c>
      <c r="E633" s="2">
        <v>-1.2196337775414628E-2</v>
      </c>
    </row>
    <row r="634" spans="4:5" x14ac:dyDescent="0.3">
      <c r="D634" s="40">
        <v>40024</v>
      </c>
      <c r="E634" s="2">
        <v>-1.5038352846184993E-2</v>
      </c>
    </row>
    <row r="635" spans="4:5" x14ac:dyDescent="0.3">
      <c r="D635" s="40">
        <v>40031</v>
      </c>
      <c r="E635" s="2">
        <v>1.4587115757841437E-2</v>
      </c>
    </row>
    <row r="636" spans="4:5" x14ac:dyDescent="0.3">
      <c r="D636" s="40">
        <v>40032</v>
      </c>
      <c r="E636" s="2">
        <v>-7.9291620387510579E-3</v>
      </c>
    </row>
    <row r="637" spans="4:5" x14ac:dyDescent="0.3">
      <c r="D637" s="40">
        <v>40035</v>
      </c>
      <c r="E637" s="2">
        <v>1.9685896439122948E-2</v>
      </c>
    </row>
    <row r="638" spans="4:5" x14ac:dyDescent="0.3">
      <c r="D638" s="40">
        <v>40036</v>
      </c>
      <c r="E638" s="2">
        <v>1.0735634988410339E-2</v>
      </c>
    </row>
    <row r="639" spans="4:5" x14ac:dyDescent="0.3">
      <c r="D639" s="40">
        <v>40037</v>
      </c>
      <c r="E639" s="2">
        <v>-1.0259505129752497E-2</v>
      </c>
    </row>
    <row r="640" spans="4:5" x14ac:dyDescent="0.3">
      <c r="D640" s="40">
        <v>40038</v>
      </c>
      <c r="E640" s="2">
        <v>2.2439024390243943E-2</v>
      </c>
    </row>
    <row r="641" spans="4:5" x14ac:dyDescent="0.3">
      <c r="D641" s="40">
        <v>40039</v>
      </c>
      <c r="E641" s="2">
        <v>2.10520038167939E-2</v>
      </c>
    </row>
    <row r="642" spans="4:5" x14ac:dyDescent="0.3">
      <c r="D642" s="40">
        <v>40042</v>
      </c>
      <c r="E642" s="2">
        <v>-2.736405583785995E-2</v>
      </c>
    </row>
    <row r="643" spans="4:5" x14ac:dyDescent="0.3">
      <c r="D643" s="40">
        <v>40043</v>
      </c>
      <c r="E643" s="2">
        <v>1.0899264374718496E-2</v>
      </c>
    </row>
    <row r="644" spans="4:5" x14ac:dyDescent="0.3">
      <c r="D644" s="40">
        <v>40044</v>
      </c>
      <c r="E644" s="2">
        <v>-8.5838184626351021E-3</v>
      </c>
    </row>
    <row r="645" spans="4:5" x14ac:dyDescent="0.3">
      <c r="D645" s="40">
        <v>40046</v>
      </c>
      <c r="E645" s="2">
        <v>1.4380298990383037E-2</v>
      </c>
    </row>
    <row r="646" spans="4:5" x14ac:dyDescent="0.3">
      <c r="D646" s="40">
        <v>40049</v>
      </c>
      <c r="E646" s="2">
        <v>0.12856256829794155</v>
      </c>
    </row>
    <row r="647" spans="4:5" x14ac:dyDescent="0.3">
      <c r="D647" s="40">
        <v>40050</v>
      </c>
      <c r="E647" s="2">
        <v>7.4322202449491649E-3</v>
      </c>
    </row>
    <row r="648" spans="4:5" x14ac:dyDescent="0.3">
      <c r="D648" s="40">
        <v>40051</v>
      </c>
      <c r="E648" s="2">
        <v>-1.6806940980881056E-2</v>
      </c>
    </row>
    <row r="649" spans="4:5" x14ac:dyDescent="0.3">
      <c r="D649" s="40">
        <v>40052</v>
      </c>
      <c r="E649" s="2">
        <v>1.5720362493064514E-2</v>
      </c>
    </row>
    <row r="650" spans="4:5" x14ac:dyDescent="0.3">
      <c r="D650" s="40">
        <v>40053</v>
      </c>
      <c r="E650" s="2">
        <v>3.3217147019040633E-2</v>
      </c>
    </row>
    <row r="651" spans="4:5" x14ac:dyDescent="0.3">
      <c r="D651" s="40">
        <v>40060</v>
      </c>
      <c r="E651" s="2">
        <v>3.4221014952654061E-2</v>
      </c>
    </row>
    <row r="652" spans="4:5" x14ac:dyDescent="0.3">
      <c r="D652" s="40">
        <v>40063</v>
      </c>
      <c r="E652" s="2">
        <v>2.4620142860649574E-2</v>
      </c>
    </row>
    <row r="653" spans="4:5" x14ac:dyDescent="0.3">
      <c r="D653" s="40">
        <v>40064</v>
      </c>
      <c r="E653" s="2">
        <v>1.74165109482056E-2</v>
      </c>
    </row>
    <row r="654" spans="4:5" x14ac:dyDescent="0.3">
      <c r="D654" s="40">
        <v>40065</v>
      </c>
      <c r="E654" s="2">
        <v>3.7486166380183233E-2</v>
      </c>
    </row>
    <row r="655" spans="4:5" x14ac:dyDescent="0.3">
      <c r="D655" s="40">
        <v>40066</v>
      </c>
      <c r="E655" s="2">
        <v>-9.2598896983728026E-3</v>
      </c>
    </row>
    <row r="656" spans="4:5" x14ac:dyDescent="0.3">
      <c r="D656" s="40">
        <v>40067</v>
      </c>
      <c r="E656" s="2">
        <v>-1.1957941034980346E-2</v>
      </c>
    </row>
    <row r="657" spans="4:5" x14ac:dyDescent="0.3">
      <c r="D657" s="40">
        <v>40070</v>
      </c>
      <c r="E657" s="2">
        <v>-2.4158957594305756E-2</v>
      </c>
    </row>
    <row r="658" spans="4:5" x14ac:dyDescent="0.3">
      <c r="D658" s="40">
        <v>40071</v>
      </c>
      <c r="E658" s="2">
        <v>6.1061084844020843E-3</v>
      </c>
    </row>
    <row r="659" spans="4:5" x14ac:dyDescent="0.3">
      <c r="D659" s="40">
        <v>40072</v>
      </c>
      <c r="E659" s="2">
        <v>2.3189911679969758E-2</v>
      </c>
    </row>
    <row r="660" spans="4:5" x14ac:dyDescent="0.3">
      <c r="D660" s="40">
        <v>40073</v>
      </c>
      <c r="E660" s="2">
        <v>8.493353028065009E-3</v>
      </c>
    </row>
    <row r="661" spans="4:5" x14ac:dyDescent="0.3">
      <c r="D661" s="40">
        <v>40074</v>
      </c>
      <c r="E661" s="2">
        <v>1.1900402782864304E-3</v>
      </c>
    </row>
    <row r="662" spans="4:5" x14ac:dyDescent="0.3">
      <c r="D662" s="40">
        <v>40077</v>
      </c>
      <c r="E662" s="2">
        <v>5.9431288287462491E-4</v>
      </c>
    </row>
    <row r="663" spans="4:5" x14ac:dyDescent="0.3">
      <c r="D663" s="40">
        <v>40078</v>
      </c>
      <c r="E663" s="2">
        <v>2.6271302599716207E-3</v>
      </c>
    </row>
    <row r="664" spans="4:5" x14ac:dyDescent="0.3">
      <c r="D664" s="40">
        <v>40079</v>
      </c>
      <c r="E664" s="2">
        <v>3.918977420310326E-2</v>
      </c>
    </row>
    <row r="665" spans="4:5" x14ac:dyDescent="0.3">
      <c r="D665" s="40">
        <v>40080</v>
      </c>
      <c r="E665" s="2">
        <v>-5.9418097305355957E-3</v>
      </c>
    </row>
    <row r="666" spans="4:5" x14ac:dyDescent="0.3">
      <c r="D666" s="40">
        <v>40081</v>
      </c>
      <c r="E666" s="2">
        <v>-1.283691384710396E-2</v>
      </c>
    </row>
    <row r="667" spans="4:5" x14ac:dyDescent="0.3">
      <c r="D667" s="40">
        <v>40084</v>
      </c>
      <c r="E667" s="2">
        <v>-1.2467602109214371E-2</v>
      </c>
    </row>
    <row r="668" spans="4:5" x14ac:dyDescent="0.3">
      <c r="D668" s="40">
        <v>40085</v>
      </c>
      <c r="E668" s="2">
        <v>5.7016154577129771E-3</v>
      </c>
    </row>
    <row r="669" spans="4:5" x14ac:dyDescent="0.3">
      <c r="D669" s="40">
        <v>40092</v>
      </c>
      <c r="E669" s="2">
        <v>1.5317183523423508E-2</v>
      </c>
    </row>
    <row r="670" spans="4:5" x14ac:dyDescent="0.3">
      <c r="D670" s="40">
        <v>40093</v>
      </c>
      <c r="E670" s="2">
        <v>4.1312723390427809E-3</v>
      </c>
    </row>
    <row r="671" spans="4:5" x14ac:dyDescent="0.3">
      <c r="D671" s="40">
        <v>40094</v>
      </c>
      <c r="E671" s="2">
        <v>-1.7659023668639022E-2</v>
      </c>
    </row>
    <row r="672" spans="4:5" x14ac:dyDescent="0.3">
      <c r="D672" s="40">
        <v>40095</v>
      </c>
      <c r="E672" s="2">
        <v>-6.7294117647059143E-3</v>
      </c>
    </row>
    <row r="673" spans="4:5" x14ac:dyDescent="0.3">
      <c r="D673" s="40">
        <v>40098</v>
      </c>
      <c r="E673" s="2">
        <v>1.2602454162126292E-2</v>
      </c>
    </row>
    <row r="674" spans="4:5" x14ac:dyDescent="0.3">
      <c r="D674" s="40">
        <v>40099</v>
      </c>
      <c r="E674" s="2">
        <v>-2.7838862115753468E-3</v>
      </c>
    </row>
    <row r="675" spans="4:5" x14ac:dyDescent="0.3">
      <c r="D675" s="40">
        <v>40100</v>
      </c>
      <c r="E675" s="2">
        <v>1.2503812137847001E-2</v>
      </c>
    </row>
    <row r="676" spans="4:5" x14ac:dyDescent="0.3">
      <c r="D676" s="40">
        <v>40101</v>
      </c>
      <c r="E676" s="2">
        <v>7.8544949026876417E-3</v>
      </c>
    </row>
    <row r="677" spans="4:5" x14ac:dyDescent="0.3">
      <c r="D677" s="40">
        <v>40102</v>
      </c>
      <c r="E677" s="2">
        <v>3.4713441688314466E-3</v>
      </c>
    </row>
    <row r="678" spans="4:5" x14ac:dyDescent="0.3">
      <c r="D678" s="40">
        <v>40105</v>
      </c>
      <c r="E678" s="2">
        <v>-1.0309278350515204E-3</v>
      </c>
    </row>
    <row r="679" spans="4:5" x14ac:dyDescent="0.3">
      <c r="D679" s="40">
        <v>40106</v>
      </c>
      <c r="E679" s="2">
        <v>-1.2613232427474174E-3</v>
      </c>
    </row>
    <row r="680" spans="4:5" x14ac:dyDescent="0.3">
      <c r="D680" s="40">
        <v>40107</v>
      </c>
      <c r="E680" s="2">
        <v>-7.439724454649849E-3</v>
      </c>
    </row>
    <row r="681" spans="4:5" x14ac:dyDescent="0.3">
      <c r="D681" s="40">
        <v>40108</v>
      </c>
      <c r="E681" s="2">
        <v>-2.0959607643547869E-2</v>
      </c>
    </row>
    <row r="682" spans="4:5" x14ac:dyDescent="0.3">
      <c r="D682" s="40">
        <v>40109</v>
      </c>
      <c r="E682" s="2">
        <v>1.039697542533076E-3</v>
      </c>
    </row>
    <row r="683" spans="4:5" x14ac:dyDescent="0.3">
      <c r="D683" s="40">
        <v>40112</v>
      </c>
      <c r="E683" s="2">
        <v>-1.1802473798510851E-4</v>
      </c>
    </row>
    <row r="684" spans="4:5" x14ac:dyDescent="0.3">
      <c r="D684" s="40">
        <v>40113</v>
      </c>
      <c r="E684" s="2">
        <v>-2.9509667367029441E-3</v>
      </c>
    </row>
    <row r="685" spans="4:5" x14ac:dyDescent="0.3">
      <c r="D685" s="40">
        <v>40114</v>
      </c>
      <c r="E685" s="2">
        <v>-2.2848889520291654E-2</v>
      </c>
    </row>
    <row r="686" spans="4:5" x14ac:dyDescent="0.3">
      <c r="D686" s="40">
        <v>40115</v>
      </c>
      <c r="E686" s="2">
        <v>-9.5228864280695116E-3</v>
      </c>
    </row>
    <row r="687" spans="4:5" x14ac:dyDescent="0.3">
      <c r="D687" s="40">
        <v>40122</v>
      </c>
      <c r="E687" s="2">
        <v>-1.9817773159001351E-2</v>
      </c>
    </row>
    <row r="688" spans="4:5" x14ac:dyDescent="0.3">
      <c r="D688" s="40">
        <v>40123</v>
      </c>
      <c r="E688" s="2">
        <v>1.3906354020267738E-2</v>
      </c>
    </row>
    <row r="689" spans="4:5" x14ac:dyDescent="0.3">
      <c r="D689" s="40">
        <v>40126</v>
      </c>
      <c r="E689" s="2">
        <v>-6.7118990296928362E-3</v>
      </c>
    </row>
    <row r="690" spans="4:5" x14ac:dyDescent="0.3">
      <c r="D690" s="40">
        <v>40127</v>
      </c>
      <c r="E690" s="2">
        <v>9.1810503121557106E-3</v>
      </c>
    </row>
    <row r="691" spans="4:5" x14ac:dyDescent="0.3">
      <c r="D691" s="40">
        <v>40128</v>
      </c>
      <c r="E691" s="2">
        <v>6.7442988840369471E-3</v>
      </c>
    </row>
    <row r="692" spans="4:5" x14ac:dyDescent="0.3">
      <c r="D692" s="40">
        <v>40129</v>
      </c>
      <c r="E692" s="2">
        <v>-1.8868379198997639E-2</v>
      </c>
    </row>
    <row r="693" spans="4:5" x14ac:dyDescent="0.3">
      <c r="D693" s="40">
        <v>40130</v>
      </c>
      <c r="E693" s="2">
        <v>3.4630971386467521E-3</v>
      </c>
    </row>
    <row r="694" spans="4:5" x14ac:dyDescent="0.3">
      <c r="D694" s="40">
        <v>40133</v>
      </c>
      <c r="E694" s="2">
        <v>1.6178774231447066E-2</v>
      </c>
    </row>
    <row r="695" spans="4:5" x14ac:dyDescent="0.3">
      <c r="D695" s="40">
        <v>40134</v>
      </c>
      <c r="E695" s="2">
        <v>-2.3628874918708003E-2</v>
      </c>
    </row>
    <row r="696" spans="4:5" x14ac:dyDescent="0.3">
      <c r="D696" s="40">
        <v>40135</v>
      </c>
      <c r="E696" s="2">
        <v>1.5862443260311838E-2</v>
      </c>
    </row>
    <row r="697" spans="4:5" x14ac:dyDescent="0.3">
      <c r="D697" s="40">
        <v>40136</v>
      </c>
      <c r="E697" s="2">
        <v>-1.2142111270307681E-2</v>
      </c>
    </row>
    <row r="698" spans="4:5" x14ac:dyDescent="0.3">
      <c r="D698" s="40">
        <v>40137</v>
      </c>
      <c r="E698" s="2">
        <v>3.0482558568301881E-3</v>
      </c>
    </row>
    <row r="699" spans="4:5" x14ac:dyDescent="0.3">
      <c r="D699" s="40">
        <v>40140</v>
      </c>
      <c r="E699" s="2">
        <v>3.2840722495895694E-3</v>
      </c>
    </row>
    <row r="700" spans="4:5" x14ac:dyDescent="0.3">
      <c r="D700" s="40">
        <v>40141</v>
      </c>
      <c r="E700" s="2">
        <v>1.6733028800351817E-2</v>
      </c>
    </row>
    <row r="701" spans="4:5" x14ac:dyDescent="0.3">
      <c r="D701" s="40">
        <v>40142</v>
      </c>
      <c r="E701" s="2">
        <v>1.4103118543078053E-2</v>
      </c>
    </row>
    <row r="702" spans="4:5" x14ac:dyDescent="0.3">
      <c r="D702" s="40">
        <v>40143</v>
      </c>
      <c r="E702" s="2">
        <v>4.9041673576726529E-3</v>
      </c>
    </row>
    <row r="703" spans="4:5" x14ac:dyDescent="0.3">
      <c r="D703" s="40">
        <v>40144</v>
      </c>
      <c r="E703" s="2">
        <v>-1.966239155035843E-2</v>
      </c>
    </row>
    <row r="704" spans="4:5" x14ac:dyDescent="0.3">
      <c r="D704" s="40">
        <v>40151</v>
      </c>
      <c r="E704" s="2">
        <v>-9.5862644568976713E-3</v>
      </c>
    </row>
    <row r="705" spans="4:5" x14ac:dyDescent="0.3">
      <c r="D705" s="40">
        <v>40154</v>
      </c>
      <c r="E705" s="2">
        <v>5.778537548455664E-4</v>
      </c>
    </row>
    <row r="706" spans="4:5" x14ac:dyDescent="0.3">
      <c r="D706" s="40">
        <v>40155</v>
      </c>
      <c r="E706" s="2">
        <v>-8.9034338378612236E-3</v>
      </c>
    </row>
    <row r="707" spans="4:5" x14ac:dyDescent="0.3">
      <c r="D707" s="40">
        <v>40156</v>
      </c>
      <c r="E707" s="2">
        <v>-1.6024473741715227E-3</v>
      </c>
    </row>
    <row r="708" spans="4:5" x14ac:dyDescent="0.3">
      <c r="D708" s="40">
        <v>40157</v>
      </c>
      <c r="E708" s="2">
        <v>5.1555166459959743E-3</v>
      </c>
    </row>
    <row r="709" spans="4:5" x14ac:dyDescent="0.3">
      <c r="D709" s="40">
        <v>40158</v>
      </c>
      <c r="E709" s="2">
        <v>4.1129363946487289E-4</v>
      </c>
    </row>
    <row r="710" spans="4:5" x14ac:dyDescent="0.3">
      <c r="D710" s="40">
        <v>40161</v>
      </c>
      <c r="E710" s="2">
        <v>-4.4498186215235188E-3</v>
      </c>
    </row>
    <row r="711" spans="4:5" x14ac:dyDescent="0.3">
      <c r="D711" s="40">
        <v>40162</v>
      </c>
      <c r="E711" s="2">
        <v>-3.2138172278093617E-2</v>
      </c>
    </row>
    <row r="712" spans="4:5" x14ac:dyDescent="0.3">
      <c r="D712" s="40">
        <v>40163</v>
      </c>
      <c r="E712" s="2">
        <v>1.8347012022187088E-2</v>
      </c>
    </row>
    <row r="713" spans="4:5" x14ac:dyDescent="0.3">
      <c r="D713" s="40">
        <v>40164</v>
      </c>
      <c r="E713" s="2">
        <v>1.3555478878099555E-3</v>
      </c>
    </row>
    <row r="714" spans="4:5" x14ac:dyDescent="0.3">
      <c r="D714" s="40">
        <v>40165</v>
      </c>
      <c r="E714" s="2">
        <v>-8.5160845701347226E-3</v>
      </c>
    </row>
    <row r="715" spans="4:5" x14ac:dyDescent="0.3">
      <c r="D715" s="40">
        <v>40168</v>
      </c>
      <c r="E715" s="2">
        <v>-9.358786584911705E-3</v>
      </c>
    </row>
    <row r="716" spans="4:5" x14ac:dyDescent="0.3">
      <c r="D716" s="40">
        <v>40169</v>
      </c>
      <c r="E716" s="2">
        <v>-1.3531799729364518E-3</v>
      </c>
    </row>
    <row r="717" spans="4:5" x14ac:dyDescent="0.3">
      <c r="D717" s="40">
        <v>40175</v>
      </c>
      <c r="E717" s="2">
        <v>-4.7174545819532159E-3</v>
      </c>
    </row>
    <row r="718" spans="4:5" x14ac:dyDescent="0.3">
      <c r="D718" s="40">
        <v>40176</v>
      </c>
      <c r="E718" s="2">
        <v>1.3891690197660324E-2</v>
      </c>
    </row>
  </sheetData>
  <mergeCells count="2">
    <mergeCell ref="D3:E3"/>
    <mergeCell ref="A3:B3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zoomScaleNormal="100" workbookViewId="0">
      <selection activeCell="D1" sqref="D1"/>
    </sheetView>
  </sheetViews>
  <sheetFormatPr defaultColWidth="9.109375" defaultRowHeight="13.8" x14ac:dyDescent="0.3"/>
  <cols>
    <col min="1" max="4" width="9.109375" style="56"/>
    <col min="5" max="5" width="9.88671875" style="56" bestFit="1" customWidth="1"/>
    <col min="6" max="6" width="17.5546875" style="56" customWidth="1"/>
    <col min="7" max="7" width="8" style="56" bestFit="1" customWidth="1"/>
    <col min="8" max="14" width="9.109375" style="56"/>
    <col min="15" max="16" width="9.88671875" style="56" customWidth="1"/>
    <col min="17" max="16384" width="9.109375" style="56"/>
  </cols>
  <sheetData>
    <row r="1" spans="1:17" x14ac:dyDescent="0.3">
      <c r="A1" s="57" t="s">
        <v>285</v>
      </c>
    </row>
    <row r="2" spans="1:17" ht="14.4" x14ac:dyDescent="0.3">
      <c r="A2" s="115" t="s">
        <v>237</v>
      </c>
    </row>
    <row r="3" spans="1:17" ht="15.6" x14ac:dyDescent="0.3">
      <c r="A3" s="64" t="s">
        <v>129</v>
      </c>
      <c r="B3" s="64" t="s">
        <v>130</v>
      </c>
      <c r="C3" s="64" t="s">
        <v>131</v>
      </c>
      <c r="E3" s="54"/>
      <c r="F3" s="55"/>
    </row>
    <row r="4" spans="1:17" x14ac:dyDescent="0.3">
      <c r="A4" s="59">
        <v>4</v>
      </c>
      <c r="B4" s="59">
        <v>2</v>
      </c>
      <c r="C4" s="60" t="str">
        <f t="shared" ref="C4:C20" si="0">IF(A4&gt;B4,"+",IF(A4&lt;B4,"-",""))</f>
        <v>+</v>
      </c>
    </row>
    <row r="5" spans="1:17" x14ac:dyDescent="0.3">
      <c r="A5" s="59">
        <v>2</v>
      </c>
      <c r="B5" s="59">
        <v>4</v>
      </c>
      <c r="C5" s="60" t="str">
        <f t="shared" si="0"/>
        <v>-</v>
      </c>
      <c r="E5" s="57" t="s">
        <v>31</v>
      </c>
      <c r="K5"/>
      <c r="L5"/>
    </row>
    <row r="6" spans="1:17" ht="15" x14ac:dyDescent="0.3">
      <c r="A6" s="59">
        <v>4</v>
      </c>
      <c r="B6" s="59">
        <v>5</v>
      </c>
      <c r="C6" s="60" t="str">
        <f t="shared" si="0"/>
        <v>-</v>
      </c>
      <c r="F6" s="58" t="s">
        <v>132</v>
      </c>
      <c r="G6" s="56" t="s">
        <v>133</v>
      </c>
      <c r="K6" s="22" t="s">
        <v>238</v>
      </c>
      <c r="L6"/>
    </row>
    <row r="7" spans="1:17" ht="15" x14ac:dyDescent="0.3">
      <c r="A7" s="59">
        <v>4</v>
      </c>
      <c r="B7" s="59">
        <v>4</v>
      </c>
      <c r="C7" s="60" t="str">
        <f t="shared" si="0"/>
        <v/>
      </c>
      <c r="F7" s="58" t="s">
        <v>134</v>
      </c>
      <c r="G7" s="56" t="s">
        <v>137</v>
      </c>
      <c r="K7" s="22" t="s">
        <v>239</v>
      </c>
      <c r="O7"/>
      <c r="P7"/>
      <c r="Q7"/>
    </row>
    <row r="8" spans="1:17" x14ac:dyDescent="0.3">
      <c r="A8" s="59">
        <v>5</v>
      </c>
      <c r="B8" s="59">
        <v>4</v>
      </c>
      <c r="C8" s="60" t="str">
        <f t="shared" si="0"/>
        <v>+</v>
      </c>
      <c r="O8"/>
      <c r="P8"/>
      <c r="Q8"/>
    </row>
    <row r="9" spans="1:17" x14ac:dyDescent="0.3">
      <c r="A9" s="59">
        <v>2</v>
      </c>
      <c r="B9" s="59">
        <v>5</v>
      </c>
      <c r="C9" s="60" t="str">
        <f t="shared" si="0"/>
        <v>-</v>
      </c>
      <c r="E9" s="57" t="s">
        <v>33</v>
      </c>
      <c r="O9"/>
      <c r="P9"/>
      <c r="Q9"/>
    </row>
    <row r="10" spans="1:17" x14ac:dyDescent="0.3">
      <c r="A10" s="59">
        <v>3</v>
      </c>
      <c r="B10" s="59">
        <v>3</v>
      </c>
      <c r="C10" s="60" t="str">
        <f t="shared" si="0"/>
        <v/>
      </c>
      <c r="F10" s="58" t="s">
        <v>135</v>
      </c>
      <c r="G10" s="61" t="s">
        <v>37</v>
      </c>
      <c r="H10" s="56">
        <f>COUNTIF(C4:C20,"+")+COUNTIF(C4:C20,"-")</f>
        <v>14</v>
      </c>
      <c r="O10"/>
      <c r="P10"/>
      <c r="Q10"/>
    </row>
    <row r="11" spans="1:17" ht="15" x14ac:dyDescent="0.3">
      <c r="A11" s="59">
        <v>4</v>
      </c>
      <c r="B11" s="59">
        <v>5</v>
      </c>
      <c r="C11" s="60" t="str">
        <f t="shared" si="0"/>
        <v>-</v>
      </c>
      <c r="F11" s="56" t="s">
        <v>71</v>
      </c>
      <c r="G11" s="61" t="s">
        <v>282</v>
      </c>
      <c r="H11" s="56">
        <f>COUNTIF(C4:C20,"+")</f>
        <v>4</v>
      </c>
      <c r="O11"/>
      <c r="P11"/>
      <c r="Q11"/>
    </row>
    <row r="12" spans="1:17" x14ac:dyDescent="0.3">
      <c r="A12" s="59">
        <v>3</v>
      </c>
      <c r="B12" s="59">
        <v>5</v>
      </c>
      <c r="C12" s="60" t="str">
        <f t="shared" si="0"/>
        <v>-</v>
      </c>
      <c r="O12"/>
      <c r="P12"/>
      <c r="Q12"/>
    </row>
    <row r="13" spans="1:17" x14ac:dyDescent="0.3">
      <c r="A13" s="59">
        <v>5</v>
      </c>
      <c r="B13" s="59">
        <v>4</v>
      </c>
      <c r="C13" s="60" t="str">
        <f t="shared" si="0"/>
        <v>+</v>
      </c>
      <c r="E13" s="57" t="s">
        <v>40</v>
      </c>
      <c r="O13"/>
      <c r="P13"/>
      <c r="Q13"/>
    </row>
    <row r="14" spans="1:17" x14ac:dyDescent="0.3">
      <c r="A14" s="59">
        <v>3</v>
      </c>
      <c r="B14" s="59">
        <v>4</v>
      </c>
      <c r="C14" s="60" t="str">
        <f t="shared" si="0"/>
        <v>-</v>
      </c>
      <c r="F14" s="56" t="s">
        <v>24</v>
      </c>
      <c r="G14" s="65" t="s">
        <v>111</v>
      </c>
      <c r="H14" s="62">
        <v>0.05</v>
      </c>
      <c r="O14"/>
      <c r="P14"/>
      <c r="Q14"/>
    </row>
    <row r="15" spans="1:17" ht="15" x14ac:dyDescent="0.35">
      <c r="A15" s="59">
        <v>3</v>
      </c>
      <c r="B15" s="59">
        <v>5</v>
      </c>
      <c r="C15" s="60" t="str">
        <f t="shared" si="0"/>
        <v>-</v>
      </c>
      <c r="F15" s="58" t="s">
        <v>138</v>
      </c>
      <c r="G15" s="61" t="s">
        <v>283</v>
      </c>
      <c r="H15" s="63">
        <f>_xlfn.BINOM.INV(H10,0.5,H14/2)</f>
        <v>3</v>
      </c>
      <c r="O15"/>
      <c r="P15"/>
      <c r="Q15"/>
    </row>
    <row r="16" spans="1:17" ht="15" x14ac:dyDescent="0.35">
      <c r="A16" s="59">
        <v>4</v>
      </c>
      <c r="B16" s="59">
        <v>5</v>
      </c>
      <c r="C16" s="60" t="str">
        <f t="shared" si="0"/>
        <v>-</v>
      </c>
      <c r="F16" s="58" t="s">
        <v>136</v>
      </c>
      <c r="G16" s="61" t="s">
        <v>284</v>
      </c>
      <c r="H16" s="63">
        <f>H10-H15</f>
        <v>11</v>
      </c>
      <c r="O16"/>
      <c r="P16"/>
      <c r="Q16"/>
    </row>
    <row r="17" spans="1:17" x14ac:dyDescent="0.3">
      <c r="A17" s="59">
        <v>5</v>
      </c>
      <c r="B17" s="59">
        <v>5</v>
      </c>
      <c r="C17" s="60" t="str">
        <f t="shared" si="0"/>
        <v/>
      </c>
      <c r="O17"/>
      <c r="P17"/>
      <c r="Q17"/>
    </row>
    <row r="18" spans="1:17" x14ac:dyDescent="0.3">
      <c r="A18" s="59">
        <v>4</v>
      </c>
      <c r="B18" s="59">
        <v>5</v>
      </c>
      <c r="C18" s="60" t="str">
        <f t="shared" si="0"/>
        <v>-</v>
      </c>
      <c r="O18"/>
      <c r="P18"/>
      <c r="Q18"/>
    </row>
    <row r="19" spans="1:17" x14ac:dyDescent="0.3">
      <c r="A19" s="59">
        <v>5</v>
      </c>
      <c r="B19" s="59">
        <v>4</v>
      </c>
      <c r="C19" s="60" t="str">
        <f t="shared" si="0"/>
        <v>+</v>
      </c>
      <c r="O19"/>
      <c r="P19"/>
      <c r="Q19"/>
    </row>
    <row r="20" spans="1:17" x14ac:dyDescent="0.3">
      <c r="A20" s="59">
        <v>2</v>
      </c>
      <c r="B20" s="59">
        <v>5</v>
      </c>
      <c r="C20" s="60" t="str">
        <f t="shared" si="0"/>
        <v>-</v>
      </c>
      <c r="O20"/>
      <c r="P20"/>
      <c r="Q20"/>
    </row>
    <row r="21" spans="1:17" x14ac:dyDescent="0.3">
      <c r="O21"/>
      <c r="P21"/>
      <c r="Q21"/>
    </row>
    <row r="22" spans="1:17" x14ac:dyDescent="0.3">
      <c r="O22"/>
      <c r="P22"/>
      <c r="Q22"/>
    </row>
    <row r="23" spans="1:17" x14ac:dyDescent="0.3">
      <c r="O23"/>
      <c r="P23"/>
      <c r="Q23"/>
    </row>
    <row r="24" spans="1:17" x14ac:dyDescent="0.3">
      <c r="O24"/>
      <c r="P24"/>
      <c r="Q24"/>
    </row>
    <row r="25" spans="1:17" x14ac:dyDescent="0.3">
      <c r="O25"/>
      <c r="P25"/>
      <c r="Q25"/>
    </row>
    <row r="26" spans="1:17" x14ac:dyDescent="0.3">
      <c r="O26"/>
      <c r="P26"/>
      <c r="Q26"/>
    </row>
  </sheetData>
  <pageMargins left="0.75" right="0.75" top="1" bottom="1" header="0.5" footer="0.5"/>
  <pageSetup paperSize="9" orientation="portrait" horizontalDpi="0" verticalDpi="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22"/>
  <sheetViews>
    <sheetView workbookViewId="0">
      <selection activeCell="K14" sqref="K14"/>
    </sheetView>
  </sheetViews>
  <sheetFormatPr defaultRowHeight="13.8" x14ac:dyDescent="0.3"/>
  <cols>
    <col min="1" max="1" width="11.33203125" customWidth="1"/>
    <col min="2" max="2" width="11.21875" customWidth="1"/>
    <col min="3" max="3" width="10.44140625" customWidth="1"/>
    <col min="4" max="4" width="10.109375" customWidth="1"/>
  </cols>
  <sheetData>
    <row r="1" spans="1:8" x14ac:dyDescent="0.3">
      <c r="A1" s="30" t="s">
        <v>265</v>
      </c>
    </row>
    <row r="3" spans="1:8" ht="28.8" x14ac:dyDescent="0.3">
      <c r="A3" s="26" t="s">
        <v>147</v>
      </c>
      <c r="B3" s="26" t="s">
        <v>150</v>
      </c>
      <c r="C3" s="26" t="s">
        <v>148</v>
      </c>
      <c r="D3" s="26" t="s">
        <v>149</v>
      </c>
      <c r="E3" s="8"/>
      <c r="H3" s="8" t="s">
        <v>152</v>
      </c>
    </row>
    <row r="4" spans="1:8" x14ac:dyDescent="0.3">
      <c r="A4">
        <v>0</v>
      </c>
      <c r="B4">
        <v>5</v>
      </c>
      <c r="C4" s="24">
        <f t="shared" ref="C4:C10" si="0">_xlfn.POISSON.DIST(A4,$E$15,0)</f>
        <v>6.4386123489372601E-2</v>
      </c>
      <c r="D4" s="32">
        <f>C4*$B$12</f>
        <v>9.0140572885121646</v>
      </c>
      <c r="E4" s="24">
        <f t="shared" ref="E4:E11" si="1">(B4-D4)^2/D4</f>
        <v>1.7875031630864131</v>
      </c>
      <c r="H4">
        <f t="shared" ref="H4:H11" si="2">A4*B4</f>
        <v>0</v>
      </c>
    </row>
    <row r="5" spans="1:8" x14ac:dyDescent="0.3">
      <c r="A5">
        <v>1</v>
      </c>
      <c r="B5">
        <v>33</v>
      </c>
      <c r="C5" s="24">
        <f t="shared" si="0"/>
        <v>0.17660193871370769</v>
      </c>
      <c r="D5" s="32">
        <f t="shared" ref="D5:D11" si="3">C5*$B$12</f>
        <v>24.724271419919077</v>
      </c>
      <c r="E5" s="24">
        <f t="shared" si="1"/>
        <v>2.7700587155013672</v>
      </c>
      <c r="H5">
        <f t="shared" si="2"/>
        <v>33</v>
      </c>
    </row>
    <row r="6" spans="1:8" x14ac:dyDescent="0.3">
      <c r="A6">
        <v>2</v>
      </c>
      <c r="B6">
        <v>24</v>
      </c>
      <c r="C6" s="24">
        <f t="shared" si="0"/>
        <v>0.2421969445216563</v>
      </c>
      <c r="D6" s="32">
        <f t="shared" si="3"/>
        <v>33.907572233031885</v>
      </c>
      <c r="E6" s="24">
        <f t="shared" si="1"/>
        <v>2.894928214799156</v>
      </c>
      <c r="H6">
        <f t="shared" si="2"/>
        <v>48</v>
      </c>
    </row>
    <row r="7" spans="1:8" x14ac:dyDescent="0.3">
      <c r="A7">
        <v>3</v>
      </c>
      <c r="B7">
        <v>38</v>
      </c>
      <c r="C7" s="24">
        <f t="shared" si="0"/>
        <v>0.22143720641980005</v>
      </c>
      <c r="D7" s="32">
        <f t="shared" si="3"/>
        <v>31.001208898772006</v>
      </c>
      <c r="E7" s="24">
        <f t="shared" si="1"/>
        <v>1.5800376378409047</v>
      </c>
      <c r="H7">
        <f t="shared" si="2"/>
        <v>114</v>
      </c>
    </row>
    <row r="8" spans="1:8" x14ac:dyDescent="0.3">
      <c r="A8">
        <v>4</v>
      </c>
      <c r="B8">
        <v>23</v>
      </c>
      <c r="C8" s="24">
        <f t="shared" si="0"/>
        <v>0.15184265583072007</v>
      </c>
      <c r="D8" s="32">
        <f t="shared" si="3"/>
        <v>21.25797181630081</v>
      </c>
      <c r="E8" s="24">
        <f t="shared" si="1"/>
        <v>0.14275407922383701</v>
      </c>
      <c r="H8">
        <f t="shared" si="2"/>
        <v>92</v>
      </c>
    </row>
    <row r="9" spans="1:8" x14ac:dyDescent="0.3">
      <c r="A9">
        <v>5</v>
      </c>
      <c r="B9">
        <v>9</v>
      </c>
      <c r="C9" s="24">
        <f t="shared" si="0"/>
        <v>8.3296542627137829E-2</v>
      </c>
      <c r="D9" s="32">
        <f t="shared" si="3"/>
        <v>11.661515967799296</v>
      </c>
      <c r="E9" s="24">
        <f t="shared" si="1"/>
        <v>0.60743965590842641</v>
      </c>
      <c r="H9">
        <f t="shared" si="2"/>
        <v>45</v>
      </c>
    </row>
    <row r="10" spans="1:8" x14ac:dyDescent="0.3">
      <c r="A10">
        <v>6</v>
      </c>
      <c r="B10">
        <v>4</v>
      </c>
      <c r="C10" s="24">
        <f t="shared" si="0"/>
        <v>3.8078419486691571E-2</v>
      </c>
      <c r="D10" s="32">
        <f t="shared" si="3"/>
        <v>5.3309787281368202</v>
      </c>
      <c r="E10" s="24">
        <f t="shared" si="1"/>
        <v>0.33230377855434612</v>
      </c>
      <c r="H10">
        <f t="shared" si="2"/>
        <v>24</v>
      </c>
    </row>
    <row r="11" spans="1:8" x14ac:dyDescent="0.3">
      <c r="A11">
        <v>7</v>
      </c>
      <c r="B11">
        <v>4</v>
      </c>
      <c r="C11" s="24">
        <f>1-_xlfn.POISSON.DIST(A10,$E$15,1)</f>
        <v>2.216016891091388E-2</v>
      </c>
      <c r="D11" s="32">
        <f t="shared" si="3"/>
        <v>3.1024236475279432</v>
      </c>
      <c r="E11" s="24">
        <f t="shared" si="1"/>
        <v>0.25968191325481621</v>
      </c>
      <c r="H11">
        <f t="shared" si="2"/>
        <v>28</v>
      </c>
    </row>
    <row r="12" spans="1:8" x14ac:dyDescent="0.3">
      <c r="A12" s="70"/>
      <c r="B12" s="70">
        <f>SUM(B4:B11)</f>
        <v>140</v>
      </c>
      <c r="C12" s="71">
        <f>SUM(C4:C11)</f>
        <v>1</v>
      </c>
      <c r="D12" s="70">
        <f>SUM(D4:D11)</f>
        <v>140</v>
      </c>
      <c r="E12" s="73">
        <f>SUM(E4:E11)</f>
        <v>10.374707158169265</v>
      </c>
      <c r="H12" s="72">
        <f>SUM(H4:H11)</f>
        <v>384</v>
      </c>
    </row>
    <row r="15" spans="1:8" x14ac:dyDescent="0.3">
      <c r="C15" t="s">
        <v>146</v>
      </c>
      <c r="D15" s="22" t="s">
        <v>151</v>
      </c>
      <c r="E15" s="24">
        <f>H12/B12</f>
        <v>2.7428571428571429</v>
      </c>
    </row>
    <row r="17" spans="3:5" x14ac:dyDescent="0.3">
      <c r="C17" s="3" t="s">
        <v>21</v>
      </c>
      <c r="D17" s="21" t="s">
        <v>270</v>
      </c>
      <c r="E17">
        <v>8</v>
      </c>
    </row>
    <row r="18" spans="3:5" x14ac:dyDescent="0.3">
      <c r="C18" s="3" t="s">
        <v>271</v>
      </c>
      <c r="D18" s="21" t="s">
        <v>1</v>
      </c>
      <c r="E18">
        <v>1</v>
      </c>
    </row>
    <row r="19" spans="3:5" x14ac:dyDescent="0.3">
      <c r="C19" s="3" t="s">
        <v>22</v>
      </c>
      <c r="D19" s="22" t="s">
        <v>25</v>
      </c>
      <c r="E19">
        <f>E17-E18-1</f>
        <v>6</v>
      </c>
    </row>
    <row r="21" spans="3:5" x14ac:dyDescent="0.3">
      <c r="C21" s="3" t="s">
        <v>24</v>
      </c>
      <c r="D21" s="22" t="s">
        <v>111</v>
      </c>
      <c r="E21" s="31">
        <v>0.05</v>
      </c>
    </row>
    <row r="22" spans="3:5" x14ac:dyDescent="0.3">
      <c r="C22" t="s">
        <v>76</v>
      </c>
      <c r="E22" s="20">
        <f>_xlfn.CHISQ.INV.RT(E21,E19)</f>
        <v>12.591587243743978</v>
      </c>
    </row>
  </sheetData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17412" r:id="rId3">
          <objectPr defaultSize="0" autoPict="0" r:id="rId4">
            <anchor moveWithCells="1">
              <from>
                <xdr:col>5</xdr:col>
                <xdr:colOff>83820</xdr:colOff>
                <xdr:row>18</xdr:row>
                <xdr:rowOff>0</xdr:rowOff>
              </from>
              <to>
                <xdr:col>6</xdr:col>
                <xdr:colOff>251460</xdr:colOff>
                <xdr:row>19</xdr:row>
                <xdr:rowOff>15240</xdr:rowOff>
              </to>
            </anchor>
          </objectPr>
        </oleObject>
      </mc:Choice>
      <mc:Fallback>
        <oleObject progId="Equation.DSMT4" shapeId="17412" r:id="rId3"/>
      </mc:Fallback>
    </mc:AlternateContent>
    <mc:AlternateContent xmlns:mc="http://schemas.openxmlformats.org/markup-compatibility/2006">
      <mc:Choice Requires="x14">
        <oleObject progId="Equation.DSMT4" shapeId="17413" r:id="rId5">
          <objectPr defaultSize="0" autoPict="0" r:id="rId6">
            <anchor moveWithCells="1">
              <from>
                <xdr:col>5</xdr:col>
                <xdr:colOff>38100</xdr:colOff>
                <xdr:row>10</xdr:row>
                <xdr:rowOff>60960</xdr:rowOff>
              </from>
              <to>
                <xdr:col>6</xdr:col>
                <xdr:colOff>533400</xdr:colOff>
                <xdr:row>13</xdr:row>
                <xdr:rowOff>7620</xdr:rowOff>
              </to>
            </anchor>
          </objectPr>
        </oleObject>
      </mc:Choice>
      <mc:Fallback>
        <oleObject progId="Equation.DSMT4" shapeId="17413" r:id="rId5"/>
      </mc:Fallback>
    </mc:AlternateContent>
    <mc:AlternateContent xmlns:mc="http://schemas.openxmlformats.org/markup-compatibility/2006">
      <mc:Choice Requires="x14">
        <oleObject progId="Equation.DSMT4" shapeId="17409" r:id="rId7">
          <objectPr defaultSize="0" autoPict="0" r:id="rId8">
            <anchor moveWithCells="1">
              <from>
                <xdr:col>4</xdr:col>
                <xdr:colOff>106680</xdr:colOff>
                <xdr:row>1</xdr:row>
                <xdr:rowOff>60960</xdr:rowOff>
              </from>
              <to>
                <xdr:col>5</xdr:col>
                <xdr:colOff>190500</xdr:colOff>
                <xdr:row>2</xdr:row>
                <xdr:rowOff>342900</xdr:rowOff>
              </to>
            </anchor>
          </objectPr>
        </oleObject>
      </mc:Choice>
      <mc:Fallback>
        <oleObject progId="Equation.DSMT4" shapeId="17409" r:id="rId7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27"/>
  <sheetViews>
    <sheetView workbookViewId="0">
      <selection activeCell="C1" sqref="C1"/>
    </sheetView>
  </sheetViews>
  <sheetFormatPr defaultRowHeight="13.8" x14ac:dyDescent="0.3"/>
  <cols>
    <col min="1" max="1" width="12.109375" customWidth="1"/>
    <col min="2" max="2" width="10.88671875" customWidth="1"/>
    <col min="5" max="5" width="15.88671875" bestFit="1" customWidth="1"/>
    <col min="6" max="6" width="14.77734375" customWidth="1"/>
  </cols>
  <sheetData>
    <row r="1" spans="1:6" x14ac:dyDescent="0.3">
      <c r="A1" s="30" t="s">
        <v>286</v>
      </c>
    </row>
    <row r="2" spans="1:6" x14ac:dyDescent="0.3">
      <c r="A2" s="30" t="s">
        <v>257</v>
      </c>
    </row>
    <row r="3" spans="1:6" ht="14.4" thickBot="1" x14ac:dyDescent="0.35"/>
    <row r="4" spans="1:6" x14ac:dyDescent="0.3">
      <c r="A4" s="18" t="s">
        <v>258</v>
      </c>
      <c r="B4" s="8"/>
      <c r="E4" s="7" t="s">
        <v>19</v>
      </c>
      <c r="F4" s="7"/>
    </row>
    <row r="5" spans="1:6" x14ac:dyDescent="0.3">
      <c r="A5" s="66" t="s">
        <v>20</v>
      </c>
      <c r="B5" s="66" t="s">
        <v>19</v>
      </c>
      <c r="E5" s="6"/>
      <c r="F5" s="6"/>
    </row>
    <row r="6" spans="1:6" x14ac:dyDescent="0.3">
      <c r="A6" s="1">
        <v>41313</v>
      </c>
      <c r="B6" s="2">
        <v>-0.74996738446183597</v>
      </c>
      <c r="E6" s="6" t="s">
        <v>18</v>
      </c>
      <c r="F6" s="19">
        <v>0.20775642217977316</v>
      </c>
    </row>
    <row r="7" spans="1:6" x14ac:dyDescent="0.3">
      <c r="A7" s="1">
        <v>41316</v>
      </c>
      <c r="B7" s="2">
        <v>0.50371372418898097</v>
      </c>
      <c r="E7" s="6" t="s">
        <v>17</v>
      </c>
      <c r="F7" s="5">
        <v>0.14204269541618733</v>
      </c>
    </row>
    <row r="8" spans="1:6" x14ac:dyDescent="0.3">
      <c r="A8" s="1">
        <v>41317</v>
      </c>
      <c r="B8" s="2">
        <v>-0.25053109290220599</v>
      </c>
      <c r="E8" s="6" t="s">
        <v>16</v>
      </c>
      <c r="F8" s="5">
        <v>0.33905255521807798</v>
      </c>
    </row>
    <row r="9" spans="1:6" x14ac:dyDescent="0.3">
      <c r="A9" s="1">
        <v>41318</v>
      </c>
      <c r="B9" s="2">
        <v>0.43968969669812002</v>
      </c>
      <c r="E9" s="6" t="s">
        <v>15</v>
      </c>
      <c r="F9" s="5">
        <v>-1.32595788029124</v>
      </c>
    </row>
    <row r="10" spans="1:6" x14ac:dyDescent="0.3">
      <c r="A10" s="1">
        <v>41319</v>
      </c>
      <c r="B10" s="2">
        <v>0.31267110092672001</v>
      </c>
      <c r="E10" s="6" t="s">
        <v>14</v>
      </c>
      <c r="F10" s="19">
        <v>1.5689128507261592</v>
      </c>
    </row>
    <row r="11" spans="1:6" x14ac:dyDescent="0.3">
      <c r="A11" s="1">
        <v>41320</v>
      </c>
      <c r="B11" s="2">
        <v>-0.87292712972614195</v>
      </c>
      <c r="E11" s="6" t="s">
        <v>13</v>
      </c>
      <c r="F11" s="5">
        <v>2.4614875331736834</v>
      </c>
    </row>
    <row r="12" spans="1:6" x14ac:dyDescent="0.3">
      <c r="A12" s="1">
        <v>41324</v>
      </c>
      <c r="B12" s="2">
        <v>0.49759994697704502</v>
      </c>
      <c r="E12" s="6" t="s">
        <v>12</v>
      </c>
      <c r="F12" s="5">
        <v>0.21413956397145251</v>
      </c>
    </row>
    <row r="13" spans="1:6" x14ac:dyDescent="0.3">
      <c r="A13" s="1">
        <v>41325</v>
      </c>
      <c r="B13" s="2">
        <v>-1.6269483937245499</v>
      </c>
      <c r="E13" s="6" t="s">
        <v>11</v>
      </c>
      <c r="F13" s="5">
        <v>-7.6959850415324771E-2</v>
      </c>
    </row>
    <row r="14" spans="1:6" x14ac:dyDescent="0.3">
      <c r="A14" s="1">
        <v>41326</v>
      </c>
      <c r="B14" s="2">
        <v>-0.254498853852692</v>
      </c>
      <c r="E14" s="6" t="s">
        <v>10</v>
      </c>
      <c r="F14" s="19">
        <v>8.1017556314161094</v>
      </c>
    </row>
    <row r="15" spans="1:6" x14ac:dyDescent="0.3">
      <c r="A15" s="1">
        <v>41327</v>
      </c>
      <c r="B15" s="2">
        <v>3.6990026729811798</v>
      </c>
      <c r="E15" s="6" t="s">
        <v>9</v>
      </c>
      <c r="F15" s="5">
        <v>-3.6598432362452402</v>
      </c>
    </row>
    <row r="16" spans="1:6" x14ac:dyDescent="0.3">
      <c r="A16" s="1">
        <v>41330</v>
      </c>
      <c r="B16" s="2">
        <v>-2.7006578701360802</v>
      </c>
      <c r="E16" s="6" t="s">
        <v>8</v>
      </c>
      <c r="F16" s="5">
        <v>4.4419123951708697</v>
      </c>
    </row>
    <row r="17" spans="1:11" x14ac:dyDescent="0.3">
      <c r="A17" s="1">
        <v>41331</v>
      </c>
      <c r="B17" s="2">
        <v>1.39069123349547</v>
      </c>
      <c r="E17" s="6" t="s">
        <v>7</v>
      </c>
      <c r="F17" s="5">
        <v>25.346283505932327</v>
      </c>
    </row>
    <row r="18" spans="1:11" ht="14.4" thickBot="1" x14ac:dyDescent="0.35">
      <c r="A18" s="1">
        <v>41332</v>
      </c>
      <c r="B18" s="2">
        <v>1.8703054423702601</v>
      </c>
      <c r="E18" s="4" t="s">
        <v>6</v>
      </c>
      <c r="F18" s="118">
        <v>122</v>
      </c>
    </row>
    <row r="19" spans="1:11" x14ac:dyDescent="0.3">
      <c r="A19" s="1">
        <v>41333</v>
      </c>
      <c r="B19" s="2">
        <v>-0.61194774010949704</v>
      </c>
    </row>
    <row r="20" spans="1:11" x14ac:dyDescent="0.3">
      <c r="A20" s="1">
        <v>41334</v>
      </c>
      <c r="B20" s="2">
        <v>0.123168077629598</v>
      </c>
      <c r="E20" s="3" t="s">
        <v>5</v>
      </c>
      <c r="F20" s="23">
        <f>F14/(1+LOG(F18,2))</f>
        <v>1.0215639841005977</v>
      </c>
    </row>
    <row r="21" spans="1:11" x14ac:dyDescent="0.3">
      <c r="A21" s="1">
        <v>41337</v>
      </c>
      <c r="B21" s="2">
        <v>0.60934950787143705</v>
      </c>
      <c r="E21" t="s">
        <v>4</v>
      </c>
      <c r="F21">
        <v>1.02</v>
      </c>
    </row>
    <row r="22" spans="1:11" x14ac:dyDescent="0.3">
      <c r="A22" s="1">
        <v>41338</v>
      </c>
      <c r="B22" s="2">
        <v>0.48896211689502</v>
      </c>
    </row>
    <row r="23" spans="1:11" ht="15.6" x14ac:dyDescent="0.35">
      <c r="A23" s="1">
        <v>41339</v>
      </c>
      <c r="B23" s="2">
        <v>3.4063269339112701</v>
      </c>
      <c r="E23" s="16" t="s">
        <v>139</v>
      </c>
      <c r="F23" s="16" t="s">
        <v>145</v>
      </c>
      <c r="G23" s="68" t="s">
        <v>143</v>
      </c>
      <c r="H23" s="16" t="s">
        <v>141</v>
      </c>
      <c r="I23" s="68" t="s">
        <v>142</v>
      </c>
      <c r="J23" s="68" t="s">
        <v>144</v>
      </c>
      <c r="K23" s="17"/>
    </row>
    <row r="24" spans="1:11" x14ac:dyDescent="0.3">
      <c r="A24" s="1">
        <v>41340</v>
      </c>
      <c r="B24" s="2">
        <v>0.70589104885800902</v>
      </c>
      <c r="E24" s="9">
        <v>1</v>
      </c>
      <c r="F24" s="9">
        <v>-2.4</v>
      </c>
      <c r="G24" s="9">
        <f t="array" ref="G24:G31">FREQUENCY(B6:B127,F24:F31)</f>
        <v>8</v>
      </c>
      <c r="H24" s="10">
        <f>_xlfn.NORM.DIST(F24,$F$6,$F$10,1)</f>
        <v>4.8242122448715431E-2</v>
      </c>
      <c r="I24" s="10">
        <f>H24</f>
        <v>4.8242122448715431E-2</v>
      </c>
      <c r="J24" s="11">
        <f t="shared" ref="J24:J31" si="0">$G$32*I24</f>
        <v>5.8855389387432826</v>
      </c>
      <c r="K24" s="10">
        <f t="shared" ref="K24:K31" si="1">(G24-J24)^2/J24</f>
        <v>0.75964930758329974</v>
      </c>
    </row>
    <row r="25" spans="1:11" x14ac:dyDescent="0.3">
      <c r="A25" s="1">
        <v>41341</v>
      </c>
      <c r="B25" s="2">
        <v>1.635455104005</v>
      </c>
      <c r="E25" s="9">
        <v>2</v>
      </c>
      <c r="F25" s="9">
        <f t="shared" ref="F25:F31" si="2">F24+$F$21</f>
        <v>-1.38</v>
      </c>
      <c r="G25" s="9">
        <v>8</v>
      </c>
      <c r="H25" s="10">
        <f>_xlfn.NORM.DIST(F25,$F$6,$F$10,1)</f>
        <v>0.15576649462952719</v>
      </c>
      <c r="I25" s="10">
        <f t="shared" ref="I25:I30" si="3">H25-H24</f>
        <v>0.10752437218081176</v>
      </c>
      <c r="J25" s="11">
        <f t="shared" si="0"/>
        <v>13.117973406059035</v>
      </c>
      <c r="K25" s="10">
        <f t="shared" si="1"/>
        <v>1.9967757956445453</v>
      </c>
    </row>
    <row r="26" spans="1:11" x14ac:dyDescent="0.3">
      <c r="A26" s="1">
        <v>41344</v>
      </c>
      <c r="B26" s="2">
        <v>-0.57470059426884001</v>
      </c>
      <c r="E26" s="9">
        <v>3</v>
      </c>
      <c r="F26" s="9">
        <f t="shared" si="2"/>
        <v>-0.35999999999999988</v>
      </c>
      <c r="G26" s="9">
        <v>22</v>
      </c>
      <c r="H26" s="10">
        <f t="shared" ref="H26:H30" si="4">_xlfn.NORM.DIST(F26,$F$6,$F$10,1)</f>
        <v>0.35872127230740036</v>
      </c>
      <c r="I26" s="10">
        <f t="shared" si="3"/>
        <v>0.20295477767787318</v>
      </c>
      <c r="J26" s="11">
        <f t="shared" si="0"/>
        <v>24.760482876700529</v>
      </c>
      <c r="K26" s="10">
        <f t="shared" si="1"/>
        <v>0.30775917216571946</v>
      </c>
    </row>
    <row r="27" spans="1:11" x14ac:dyDescent="0.3">
      <c r="A27" s="1">
        <v>41345</v>
      </c>
      <c r="B27" s="2">
        <v>-0.57790534208059796</v>
      </c>
      <c r="E27" s="9">
        <v>4</v>
      </c>
      <c r="F27" s="9">
        <f t="shared" si="2"/>
        <v>0.66000000000000014</v>
      </c>
      <c r="G27" s="9">
        <v>39</v>
      </c>
      <c r="H27" s="10">
        <f t="shared" si="4"/>
        <v>0.61342339630828313</v>
      </c>
      <c r="I27" s="10">
        <f t="shared" si="3"/>
        <v>0.25470212400088277</v>
      </c>
      <c r="J27" s="11">
        <f t="shared" si="0"/>
        <v>31.073659128107696</v>
      </c>
      <c r="K27" s="10">
        <f t="shared" si="1"/>
        <v>2.0218693704019031</v>
      </c>
    </row>
    <row r="28" spans="1:11" x14ac:dyDescent="0.3">
      <c r="A28" s="1">
        <v>41346</v>
      </c>
      <c r="B28" s="2">
        <v>-0.116417864721974</v>
      </c>
      <c r="E28" s="9">
        <v>5</v>
      </c>
      <c r="F28" s="9">
        <f t="shared" si="2"/>
        <v>1.6800000000000002</v>
      </c>
      <c r="G28" s="9">
        <v>28</v>
      </c>
      <c r="H28" s="10">
        <f t="shared" si="4"/>
        <v>0.82597658829374243</v>
      </c>
      <c r="I28" s="10">
        <f t="shared" si="3"/>
        <v>0.2125531919854593</v>
      </c>
      <c r="J28" s="11">
        <f t="shared" si="0"/>
        <v>25.931489422226036</v>
      </c>
      <c r="K28" s="10">
        <f t="shared" si="1"/>
        <v>0.16500155238655309</v>
      </c>
    </row>
    <row r="29" spans="1:11" x14ac:dyDescent="0.3">
      <c r="A29" s="1">
        <v>41347</v>
      </c>
      <c r="B29" s="2">
        <v>0.93136670838844804</v>
      </c>
      <c r="E29" s="9">
        <v>6</v>
      </c>
      <c r="F29" s="9">
        <f t="shared" si="2"/>
        <v>2.7</v>
      </c>
      <c r="G29" s="9">
        <v>10</v>
      </c>
      <c r="H29" s="10">
        <f t="shared" si="4"/>
        <v>0.94391517667683833</v>
      </c>
      <c r="I29" s="10">
        <f t="shared" si="3"/>
        <v>0.1179385883830959</v>
      </c>
      <c r="J29" s="11">
        <f t="shared" si="0"/>
        <v>14.388507782737699</v>
      </c>
      <c r="K29" s="10">
        <f t="shared" si="1"/>
        <v>1.3384988109924036</v>
      </c>
    </row>
    <row r="30" spans="1:11" x14ac:dyDescent="0.3">
      <c r="A30" s="1">
        <v>41348</v>
      </c>
      <c r="B30" s="2">
        <v>0.34596656747401</v>
      </c>
      <c r="E30" s="9">
        <v>7</v>
      </c>
      <c r="F30" s="9">
        <f t="shared" si="2"/>
        <v>3.72</v>
      </c>
      <c r="G30" s="9">
        <v>6</v>
      </c>
      <c r="H30" s="10">
        <f t="shared" si="4"/>
        <v>0.98741058499585033</v>
      </c>
      <c r="I30" s="10">
        <f t="shared" si="3"/>
        <v>4.3495408319011997E-2</v>
      </c>
      <c r="J30" s="11">
        <f t="shared" si="0"/>
        <v>5.3064398149194636</v>
      </c>
      <c r="K30" s="10">
        <f t="shared" si="1"/>
        <v>9.0649427319708237E-2</v>
      </c>
    </row>
    <row r="31" spans="1:11" ht="14.4" thickBot="1" x14ac:dyDescent="0.35">
      <c r="A31" s="1">
        <v>41351</v>
      </c>
      <c r="B31" s="2">
        <v>-0.45962070226688301</v>
      </c>
      <c r="E31" s="13">
        <v>8</v>
      </c>
      <c r="F31" s="13">
        <f t="shared" si="2"/>
        <v>4.74</v>
      </c>
      <c r="G31" s="13">
        <v>1</v>
      </c>
      <c r="H31" s="14"/>
      <c r="I31" s="14">
        <f>1-H30</f>
        <v>1.2589415004149673E-2</v>
      </c>
      <c r="J31" s="15">
        <f t="shared" si="0"/>
        <v>1.5359086305062601</v>
      </c>
      <c r="K31" s="14">
        <f t="shared" si="1"/>
        <v>0.18698902691654914</v>
      </c>
    </row>
    <row r="32" spans="1:11" x14ac:dyDescent="0.3">
      <c r="A32" s="1">
        <v>41352</v>
      </c>
      <c r="B32" s="2">
        <v>-0.346482749582255</v>
      </c>
      <c r="E32" s="74" t="s">
        <v>23</v>
      </c>
      <c r="F32" s="74"/>
      <c r="G32" s="74">
        <f>SUM(G24:G31)</f>
        <v>122</v>
      </c>
      <c r="H32" s="74"/>
      <c r="I32" s="75">
        <f>SUM(I24:I31)</f>
        <v>1</v>
      </c>
      <c r="J32" s="75">
        <f>SUM(J24:J31)</f>
        <v>122</v>
      </c>
      <c r="K32" s="12">
        <f>SUM(K24:K31)</f>
        <v>6.8671924634106816</v>
      </c>
    </row>
    <row r="33" spans="1:11" x14ac:dyDescent="0.3">
      <c r="A33" s="1">
        <v>41353</v>
      </c>
      <c r="B33" s="2">
        <v>1.39039743925449</v>
      </c>
    </row>
    <row r="34" spans="1:11" x14ac:dyDescent="0.3">
      <c r="A34" s="1">
        <v>41354</v>
      </c>
      <c r="B34" s="2">
        <v>-2.2855508252766699</v>
      </c>
    </row>
    <row r="35" spans="1:11" x14ac:dyDescent="0.3">
      <c r="A35" s="1">
        <v>41355</v>
      </c>
      <c r="B35" s="2">
        <v>0.58478215264783395</v>
      </c>
      <c r="I35" s="3" t="s">
        <v>21</v>
      </c>
      <c r="J35" s="21" t="s">
        <v>2</v>
      </c>
      <c r="K35">
        <v>8</v>
      </c>
    </row>
    <row r="36" spans="1:11" x14ac:dyDescent="0.3">
      <c r="A36" s="1">
        <v>41358</v>
      </c>
      <c r="B36" s="2">
        <v>-1.0465824640288901</v>
      </c>
      <c r="I36" s="3" t="s">
        <v>140</v>
      </c>
      <c r="J36" s="21" t="s">
        <v>1</v>
      </c>
      <c r="K36">
        <v>2</v>
      </c>
    </row>
    <row r="37" spans="1:11" x14ac:dyDescent="0.3">
      <c r="A37" s="1">
        <v>41359</v>
      </c>
      <c r="B37" s="2">
        <v>1.5140780080615801</v>
      </c>
      <c r="I37" s="3" t="s">
        <v>22</v>
      </c>
      <c r="J37" s="22" t="s">
        <v>25</v>
      </c>
      <c r="K37">
        <f>K35-K36-1</f>
        <v>5</v>
      </c>
    </row>
    <row r="38" spans="1:11" x14ac:dyDescent="0.3">
      <c r="A38" s="1">
        <v>41360</v>
      </c>
      <c r="B38" s="2">
        <v>-0.34967741935485502</v>
      </c>
    </row>
    <row r="39" spans="1:11" x14ac:dyDescent="0.3">
      <c r="A39" s="1">
        <v>41361</v>
      </c>
      <c r="B39" s="2">
        <v>0.46791184187759999</v>
      </c>
      <c r="I39" s="3" t="s">
        <v>24</v>
      </c>
      <c r="J39" s="22" t="s">
        <v>111</v>
      </c>
      <c r="K39">
        <v>0.05</v>
      </c>
    </row>
    <row r="40" spans="1:11" x14ac:dyDescent="0.3">
      <c r="A40" s="1">
        <v>41366</v>
      </c>
      <c r="B40" s="2">
        <v>2.91027236278167</v>
      </c>
      <c r="I40" s="3" t="s">
        <v>0</v>
      </c>
      <c r="K40" s="20">
        <f>_xlfn.CHISQ.INV.RT(0.05,K37)</f>
        <v>11.070497693516353</v>
      </c>
    </row>
    <row r="41" spans="1:11" x14ac:dyDescent="0.3">
      <c r="A41" s="1">
        <v>41367</v>
      </c>
      <c r="B41" s="2">
        <v>-3.16736363087804</v>
      </c>
    </row>
    <row r="42" spans="1:11" x14ac:dyDescent="0.3">
      <c r="A42" s="1">
        <v>41368</v>
      </c>
      <c r="B42" s="2">
        <v>1.28498917712019</v>
      </c>
    </row>
    <row r="43" spans="1:11" x14ac:dyDescent="0.3">
      <c r="A43" s="1">
        <v>41369</v>
      </c>
      <c r="B43" s="2">
        <v>-0.34593158912615801</v>
      </c>
    </row>
    <row r="44" spans="1:11" x14ac:dyDescent="0.3">
      <c r="A44" s="1">
        <v>41373</v>
      </c>
      <c r="B44" s="2">
        <v>1.6203396306417901</v>
      </c>
    </row>
    <row r="45" spans="1:11" x14ac:dyDescent="0.3">
      <c r="A45" s="1">
        <v>41374</v>
      </c>
      <c r="B45" s="2">
        <v>1.93621528430532</v>
      </c>
    </row>
    <row r="46" spans="1:11" x14ac:dyDescent="0.3">
      <c r="A46" s="1">
        <v>41375</v>
      </c>
      <c r="B46" s="2">
        <v>3.5754326897666999</v>
      </c>
    </row>
    <row r="47" spans="1:11" x14ac:dyDescent="0.3">
      <c r="A47" s="1">
        <v>41376</v>
      </c>
      <c r="B47" s="2">
        <v>-2.3732490244914102</v>
      </c>
    </row>
    <row r="48" spans="1:11" x14ac:dyDescent="0.3">
      <c r="A48" s="1">
        <v>41379</v>
      </c>
      <c r="B48" s="2">
        <v>-1.32595788029124</v>
      </c>
    </row>
    <row r="49" spans="1:2" x14ac:dyDescent="0.3">
      <c r="A49" s="1">
        <v>41380</v>
      </c>
      <c r="B49" s="2">
        <v>1.3437757811549</v>
      </c>
    </row>
    <row r="50" spans="1:2" x14ac:dyDescent="0.3">
      <c r="A50" s="1">
        <v>41381</v>
      </c>
      <c r="B50" s="2">
        <v>-1.32595788029124</v>
      </c>
    </row>
    <row r="51" spans="1:2" x14ac:dyDescent="0.3">
      <c r="A51" s="1">
        <v>41382</v>
      </c>
      <c r="B51" s="2">
        <v>-3.47152408044396</v>
      </c>
    </row>
    <row r="52" spans="1:2" x14ac:dyDescent="0.3">
      <c r="A52" s="1">
        <v>41383</v>
      </c>
      <c r="B52" s="2">
        <v>-1.8560983754322899</v>
      </c>
    </row>
    <row r="53" spans="1:2" x14ac:dyDescent="0.3">
      <c r="A53" s="1">
        <v>41386</v>
      </c>
      <c r="B53" s="2">
        <v>1.5366825406833799</v>
      </c>
    </row>
    <row r="54" spans="1:2" x14ac:dyDescent="0.3">
      <c r="A54" s="1">
        <v>41387</v>
      </c>
      <c r="B54" s="2">
        <v>-1.8626961642378399</v>
      </c>
    </row>
    <row r="55" spans="1:2" x14ac:dyDescent="0.3">
      <c r="A55" s="1">
        <v>41388</v>
      </c>
      <c r="B55" s="2">
        <v>-0.94902554453459897</v>
      </c>
    </row>
    <row r="56" spans="1:2" x14ac:dyDescent="0.3">
      <c r="A56" s="1">
        <v>41389</v>
      </c>
      <c r="B56" s="2">
        <v>1.79642667303084</v>
      </c>
    </row>
    <row r="57" spans="1:2" x14ac:dyDescent="0.3">
      <c r="A57" s="1">
        <v>41390</v>
      </c>
      <c r="B57" s="2">
        <v>-1.29406039422131</v>
      </c>
    </row>
    <row r="58" spans="1:2" x14ac:dyDescent="0.3">
      <c r="A58" s="1">
        <v>41393</v>
      </c>
      <c r="B58" s="2">
        <v>0.71507229895564395</v>
      </c>
    </row>
    <row r="59" spans="1:2" x14ac:dyDescent="0.3">
      <c r="A59" s="1">
        <v>41394</v>
      </c>
      <c r="B59" s="2">
        <v>1.4201097449567199</v>
      </c>
    </row>
    <row r="60" spans="1:2" x14ac:dyDescent="0.3">
      <c r="A60" s="1">
        <v>41395</v>
      </c>
      <c r="B60" s="2">
        <v>-2.6837156755207801</v>
      </c>
    </row>
    <row r="61" spans="1:2" x14ac:dyDescent="0.3">
      <c r="A61" s="1">
        <v>41396</v>
      </c>
      <c r="B61" s="2">
        <v>0.71935934660303202</v>
      </c>
    </row>
    <row r="62" spans="1:2" x14ac:dyDescent="0.3">
      <c r="A62" s="1">
        <v>41397</v>
      </c>
      <c r="B62" s="2">
        <v>1.5476596993823499</v>
      </c>
    </row>
    <row r="63" spans="1:2" x14ac:dyDescent="0.3">
      <c r="A63" s="1">
        <v>41400</v>
      </c>
      <c r="B63" s="2">
        <v>2.4618539476975601</v>
      </c>
    </row>
    <row r="64" spans="1:2" x14ac:dyDescent="0.3">
      <c r="A64" s="1">
        <v>41401</v>
      </c>
      <c r="B64" s="2">
        <v>0.34327617437646102</v>
      </c>
    </row>
    <row r="65" spans="1:2" x14ac:dyDescent="0.3">
      <c r="A65" s="1">
        <v>41402</v>
      </c>
      <c r="B65" s="2">
        <v>0.22802962663734899</v>
      </c>
    </row>
    <row r="66" spans="1:2" x14ac:dyDescent="0.3">
      <c r="A66" s="1">
        <v>41403</v>
      </c>
      <c r="B66" s="2">
        <v>2.3891500117362101</v>
      </c>
    </row>
    <row r="67" spans="1:2" x14ac:dyDescent="0.3">
      <c r="A67" s="1">
        <v>41404</v>
      </c>
      <c r="B67" s="2">
        <v>-0.111156960561642</v>
      </c>
    </row>
    <row r="68" spans="1:2" x14ac:dyDescent="0.3">
      <c r="A68" s="1">
        <v>41407</v>
      </c>
      <c r="B68" s="2">
        <v>-1.00107810133258</v>
      </c>
    </row>
    <row r="69" spans="1:2" x14ac:dyDescent="0.3">
      <c r="A69" s="1">
        <v>41408</v>
      </c>
      <c r="B69" s="2">
        <v>0.22469877133761701</v>
      </c>
    </row>
    <row r="70" spans="1:2" x14ac:dyDescent="0.3">
      <c r="A70" s="1">
        <v>41409</v>
      </c>
      <c r="B70" s="2">
        <v>0.672697854633175</v>
      </c>
    </row>
    <row r="71" spans="1:2" x14ac:dyDescent="0.3">
      <c r="A71" s="1">
        <v>41410</v>
      </c>
      <c r="B71" s="2">
        <v>-2.5612948924285202</v>
      </c>
    </row>
    <row r="72" spans="1:2" x14ac:dyDescent="0.3">
      <c r="A72" s="1">
        <v>41411</v>
      </c>
      <c r="B72" s="2">
        <v>0.571434486899425</v>
      </c>
    </row>
    <row r="73" spans="1:2" x14ac:dyDescent="0.3">
      <c r="A73" s="1">
        <v>41414</v>
      </c>
      <c r="B73" s="2">
        <v>1.70456299986621</v>
      </c>
    </row>
    <row r="74" spans="1:2" x14ac:dyDescent="0.3">
      <c r="A74" s="1">
        <v>41415</v>
      </c>
      <c r="B74" s="2">
        <v>0.78210833015655001</v>
      </c>
    </row>
    <row r="75" spans="1:2" x14ac:dyDescent="0.3">
      <c r="A75" s="1">
        <v>41416</v>
      </c>
      <c r="B75" s="2">
        <v>-2.2173176615510899</v>
      </c>
    </row>
    <row r="76" spans="1:2" x14ac:dyDescent="0.3">
      <c r="A76" s="1">
        <v>41417</v>
      </c>
      <c r="B76" s="2">
        <v>1.13379875072173</v>
      </c>
    </row>
    <row r="77" spans="1:2" x14ac:dyDescent="0.3">
      <c r="A77" s="1">
        <v>41422</v>
      </c>
      <c r="B77" s="2">
        <v>1.1210878704520899</v>
      </c>
    </row>
    <row r="78" spans="1:2" x14ac:dyDescent="0.3">
      <c r="A78" s="1">
        <v>41423</v>
      </c>
      <c r="B78" s="2">
        <v>-0.55432941538777802</v>
      </c>
    </row>
    <row r="79" spans="1:2" x14ac:dyDescent="0.3">
      <c r="A79" s="1">
        <v>41424</v>
      </c>
      <c r="B79" s="2">
        <v>0.22294530154278699</v>
      </c>
    </row>
    <row r="80" spans="1:2" x14ac:dyDescent="0.3">
      <c r="A80" s="1">
        <v>41425</v>
      </c>
      <c r="B80" s="2">
        <v>-2.1134368594225501</v>
      </c>
    </row>
    <row r="81" spans="1:2" x14ac:dyDescent="0.3">
      <c r="A81" s="1">
        <v>41428</v>
      </c>
      <c r="B81" s="2">
        <v>1.13637533324413</v>
      </c>
    </row>
    <row r="82" spans="1:2" x14ac:dyDescent="0.3">
      <c r="A82" s="1">
        <v>41429</v>
      </c>
      <c r="B82" s="2">
        <v>1.23589978457415</v>
      </c>
    </row>
    <row r="83" spans="1:2" x14ac:dyDescent="0.3">
      <c r="A83" s="1">
        <v>41430</v>
      </c>
      <c r="B83" s="2">
        <v>-2.8856464974129299</v>
      </c>
    </row>
    <row r="84" spans="1:2" x14ac:dyDescent="0.3">
      <c r="A84" s="1">
        <v>41431</v>
      </c>
      <c r="B84" s="2">
        <v>0.342883696748642</v>
      </c>
    </row>
    <row r="85" spans="1:2" x14ac:dyDescent="0.3">
      <c r="A85" s="1">
        <v>41432</v>
      </c>
      <c r="B85" s="2">
        <v>4.4419123951708697</v>
      </c>
    </row>
    <row r="86" spans="1:2" x14ac:dyDescent="0.3">
      <c r="A86" s="1">
        <v>41435</v>
      </c>
      <c r="B86" s="2">
        <v>0.32717901664103299</v>
      </c>
    </row>
    <row r="87" spans="1:2" x14ac:dyDescent="0.3">
      <c r="A87" s="1">
        <v>41436</v>
      </c>
      <c r="B87" s="2">
        <v>-1.0869672236061101</v>
      </c>
    </row>
    <row r="88" spans="1:2" x14ac:dyDescent="0.3">
      <c r="A88" s="1">
        <v>41437</v>
      </c>
      <c r="B88" s="2">
        <v>-2.7472800931686399</v>
      </c>
    </row>
    <row r="89" spans="1:2" x14ac:dyDescent="0.3">
      <c r="A89" s="1">
        <v>41438</v>
      </c>
      <c r="B89" s="2">
        <v>2.9378149425640401</v>
      </c>
    </row>
    <row r="90" spans="1:2" x14ac:dyDescent="0.3">
      <c r="A90" s="1">
        <v>41439</v>
      </c>
      <c r="B90" s="2">
        <v>0.10981483936543</v>
      </c>
    </row>
    <row r="91" spans="1:2" x14ac:dyDescent="0.3">
      <c r="A91" s="1">
        <v>41442</v>
      </c>
      <c r="B91" s="2">
        <v>0.438556801603252</v>
      </c>
    </row>
    <row r="92" spans="1:2" x14ac:dyDescent="0.3">
      <c r="A92" s="1">
        <v>41443</v>
      </c>
      <c r="B92" s="2">
        <v>3.6026800625846001</v>
      </c>
    </row>
    <row r="93" spans="1:2" x14ac:dyDescent="0.3">
      <c r="A93" s="1">
        <v>41444</v>
      </c>
      <c r="B93" s="2">
        <v>-0.31614659614790402</v>
      </c>
    </row>
    <row r="94" spans="1:2" x14ac:dyDescent="0.3">
      <c r="A94" s="1">
        <v>41445</v>
      </c>
      <c r="B94" s="2">
        <v>-2.2198319885609301</v>
      </c>
    </row>
    <row r="95" spans="1:2" x14ac:dyDescent="0.3">
      <c r="A95" s="1">
        <v>41446</v>
      </c>
      <c r="B95" s="2">
        <v>0.43239314481688901</v>
      </c>
    </row>
    <row r="96" spans="1:2" x14ac:dyDescent="0.3">
      <c r="A96" s="1">
        <v>41449</v>
      </c>
      <c r="B96" s="2">
        <v>-3.6598432362452402</v>
      </c>
    </row>
    <row r="97" spans="1:2" x14ac:dyDescent="0.3">
      <c r="A97" s="1">
        <v>41450</v>
      </c>
      <c r="B97" s="2">
        <v>0.33522141368751401</v>
      </c>
    </row>
    <row r="98" spans="1:2" x14ac:dyDescent="0.3">
      <c r="A98" s="1">
        <v>41451</v>
      </c>
      <c r="B98" s="2">
        <v>0.30888411690075401</v>
      </c>
    </row>
    <row r="99" spans="1:2" x14ac:dyDescent="0.3">
      <c r="A99" s="1">
        <v>41452</v>
      </c>
      <c r="B99" s="2">
        <v>2.5698324022346499</v>
      </c>
    </row>
    <row r="100" spans="1:2" x14ac:dyDescent="0.3">
      <c r="A100" s="1">
        <v>41453</v>
      </c>
      <c r="B100" s="2">
        <v>-1.0893246187363801</v>
      </c>
    </row>
    <row r="101" spans="1:2" x14ac:dyDescent="0.3">
      <c r="A101" s="1">
        <v>41456</v>
      </c>
      <c r="B101" s="2">
        <v>1.7621145374449301</v>
      </c>
    </row>
    <row r="102" spans="1:2" x14ac:dyDescent="0.3">
      <c r="A102" s="1">
        <v>41457</v>
      </c>
      <c r="B102" s="2">
        <v>-0.21645021645021501</v>
      </c>
    </row>
    <row r="103" spans="1:2" x14ac:dyDescent="0.3">
      <c r="A103" s="1">
        <v>41458</v>
      </c>
      <c r="B103" s="2">
        <v>0.65075921908892598</v>
      </c>
    </row>
    <row r="104" spans="1:2" x14ac:dyDescent="0.3">
      <c r="A104" s="1">
        <v>41460</v>
      </c>
      <c r="B104" s="2">
        <v>1.6163793103448401</v>
      </c>
    </row>
    <row r="105" spans="1:2" x14ac:dyDescent="0.3">
      <c r="A105" s="1">
        <v>41463</v>
      </c>
      <c r="B105" s="2">
        <v>-0.31813361611876501</v>
      </c>
    </row>
    <row r="106" spans="1:2" x14ac:dyDescent="0.3">
      <c r="A106" s="1">
        <v>41465</v>
      </c>
      <c r="B106" s="2">
        <v>2.0212765957446699</v>
      </c>
    </row>
    <row r="107" spans="1:2" x14ac:dyDescent="0.3">
      <c r="A107" s="1">
        <v>41466</v>
      </c>
      <c r="B107" s="2">
        <v>1.1470281543274099</v>
      </c>
    </row>
    <row r="108" spans="1:2" x14ac:dyDescent="0.3">
      <c r="A108" s="1">
        <v>41467</v>
      </c>
      <c r="B108" s="2">
        <v>1.1340206185567201</v>
      </c>
    </row>
    <row r="109" spans="1:2" x14ac:dyDescent="0.3">
      <c r="A109" s="1">
        <v>41471</v>
      </c>
      <c r="B109" s="2">
        <v>-0.71355759429154697</v>
      </c>
    </row>
    <row r="110" spans="1:2" x14ac:dyDescent="0.3">
      <c r="A110" s="1">
        <v>41472</v>
      </c>
      <c r="B110" s="2">
        <v>-0.51334702258727405</v>
      </c>
    </row>
    <row r="111" spans="1:2" x14ac:dyDescent="0.3">
      <c r="A111" s="1">
        <v>41473</v>
      </c>
      <c r="B111" s="2">
        <v>1.34158926728587</v>
      </c>
    </row>
    <row r="112" spans="1:2" x14ac:dyDescent="0.3">
      <c r="A112" s="1">
        <v>41474</v>
      </c>
      <c r="B112" s="2">
        <v>-1.22199592668025</v>
      </c>
    </row>
    <row r="113" spans="1:2" x14ac:dyDescent="0.3">
      <c r="A113" s="1">
        <v>41477</v>
      </c>
      <c r="B113" s="2">
        <v>1.03092783505156</v>
      </c>
    </row>
    <row r="114" spans="1:2" x14ac:dyDescent="0.3">
      <c r="A114" s="1">
        <v>41478</v>
      </c>
      <c r="B114" s="2">
        <v>-0.10204081632654299</v>
      </c>
    </row>
    <row r="115" spans="1:2" x14ac:dyDescent="0.3">
      <c r="A115" s="1">
        <v>41479</v>
      </c>
      <c r="B115" s="2">
        <v>0.30643513789583299</v>
      </c>
    </row>
    <row r="116" spans="1:2" x14ac:dyDescent="0.3">
      <c r="A116" s="1">
        <v>41480</v>
      </c>
      <c r="B116" s="2">
        <v>-0.305498981670072</v>
      </c>
    </row>
    <row r="117" spans="1:2" x14ac:dyDescent="0.3">
      <c r="A117" s="1">
        <v>41481</v>
      </c>
      <c r="B117" s="2">
        <v>-0.91930541368743202</v>
      </c>
    </row>
    <row r="118" spans="1:2" x14ac:dyDescent="0.3">
      <c r="A118" s="1">
        <v>41484</v>
      </c>
      <c r="B118" s="2">
        <v>-0.61855670103091498</v>
      </c>
    </row>
    <row r="119" spans="1:2" x14ac:dyDescent="0.3">
      <c r="A119" s="1">
        <v>41485</v>
      </c>
      <c r="B119" s="2">
        <v>0.103734439834025</v>
      </c>
    </row>
    <row r="120" spans="1:2" x14ac:dyDescent="0.3">
      <c r="A120" s="1">
        <v>41486</v>
      </c>
      <c r="B120" s="2">
        <v>0.62176165803109495</v>
      </c>
    </row>
    <row r="121" spans="1:2" x14ac:dyDescent="0.3">
      <c r="A121" s="1">
        <v>41487</v>
      </c>
      <c r="B121" s="2">
        <v>1.9567456230689999</v>
      </c>
    </row>
    <row r="122" spans="1:2" x14ac:dyDescent="0.3">
      <c r="A122" s="1">
        <v>41488</v>
      </c>
      <c r="B122" s="2">
        <v>1.0101010101010199</v>
      </c>
    </row>
    <row r="123" spans="1:2" x14ac:dyDescent="0.3">
      <c r="A123" s="1">
        <v>41491</v>
      </c>
      <c r="B123" s="2">
        <v>0.70000000000001195</v>
      </c>
    </row>
    <row r="124" spans="1:2" x14ac:dyDescent="0.3">
      <c r="A124" s="1">
        <v>41492</v>
      </c>
      <c r="B124" s="2">
        <v>-0.99304865938430997</v>
      </c>
    </row>
    <row r="125" spans="1:2" x14ac:dyDescent="0.3">
      <c r="A125" s="1">
        <v>41493</v>
      </c>
      <c r="B125" s="2">
        <v>-0.90270812437311898</v>
      </c>
    </row>
    <row r="126" spans="1:2" x14ac:dyDescent="0.3">
      <c r="A126" s="1">
        <v>41494</v>
      </c>
      <c r="B126" s="2">
        <v>1.01214574898785</v>
      </c>
    </row>
    <row r="127" spans="1:2" x14ac:dyDescent="0.3">
      <c r="A127" s="1">
        <v>41495</v>
      </c>
      <c r="B127" s="2">
        <v>0.400801603206413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DSMT4" shapeId="4097" r:id="rId4">
          <objectPr defaultSize="0" autoPict="0" r:id="rId5">
            <anchor moveWithCells="1">
              <from>
                <xdr:col>10</xdr:col>
                <xdr:colOff>45720</xdr:colOff>
                <xdr:row>20</xdr:row>
                <xdr:rowOff>38100</xdr:rowOff>
              </from>
              <to>
                <xdr:col>11</xdr:col>
                <xdr:colOff>129540</xdr:colOff>
                <xdr:row>22</xdr:row>
                <xdr:rowOff>160020</xdr:rowOff>
              </to>
            </anchor>
          </objectPr>
        </oleObject>
      </mc:Choice>
      <mc:Fallback>
        <oleObject progId="Equation.DSMT4" shapeId="4097" r:id="rId4"/>
      </mc:Fallback>
    </mc:AlternateContent>
    <mc:AlternateContent xmlns:mc="http://schemas.openxmlformats.org/markup-compatibility/2006">
      <mc:Choice Requires="x14">
        <oleObject progId="Equation.DSMT4" shapeId="4104" r:id="rId6">
          <objectPr defaultSize="0" autoPict="0" r:id="rId7">
            <anchor moveWithCells="1">
              <from>
                <xdr:col>11</xdr:col>
                <xdr:colOff>38100</xdr:colOff>
                <xdr:row>36</xdr:row>
                <xdr:rowOff>0</xdr:rowOff>
              </from>
              <to>
                <xdr:col>12</xdr:col>
                <xdr:colOff>205740</xdr:colOff>
                <xdr:row>37</xdr:row>
                <xdr:rowOff>15240</xdr:rowOff>
              </to>
            </anchor>
          </objectPr>
        </oleObject>
      </mc:Choice>
      <mc:Fallback>
        <oleObject progId="Equation.DSMT4" shapeId="4104" r:id="rId6"/>
      </mc:Fallback>
    </mc:AlternateContent>
    <mc:AlternateContent xmlns:mc="http://schemas.openxmlformats.org/markup-compatibility/2006">
      <mc:Choice Requires="x14">
        <oleObject progId="Equation.DSMT4" shapeId="4105" r:id="rId8">
          <objectPr defaultSize="0" autoPict="0" r:id="rId9">
            <anchor moveWithCells="1">
              <from>
                <xdr:col>11</xdr:col>
                <xdr:colOff>114300</xdr:colOff>
                <xdr:row>30</xdr:row>
                <xdr:rowOff>38100</xdr:rowOff>
              </from>
              <to>
                <xdr:col>13</xdr:col>
                <xdr:colOff>0</xdr:colOff>
                <xdr:row>32</xdr:row>
                <xdr:rowOff>152400</xdr:rowOff>
              </to>
            </anchor>
          </objectPr>
        </oleObject>
      </mc:Choice>
      <mc:Fallback>
        <oleObject progId="Equation.DSMT4" shapeId="4105" r:id="rId8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N7.1</vt:lpstr>
      <vt:lpstr>N7.5,6</vt:lpstr>
      <vt:lpstr>N7.7</vt:lpstr>
      <vt:lpstr>N7.11</vt:lpstr>
      <vt:lpstr>N7.12</vt:lpstr>
      <vt:lpstr>N7.14</vt:lpstr>
      <vt:lpstr>N7.19</vt:lpstr>
      <vt:lpstr>T7.8</vt:lpstr>
      <vt:lpstr>N7.20</vt:lpstr>
      <vt:lpstr>T7.9-11</vt:lpstr>
      <vt:lpstr>N7.23</vt:lpstr>
      <vt:lpstr>N7.25,27</vt:lpstr>
    </vt:vector>
  </TitlesOfParts>
  <Company>TTÜ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Ptk 7 Hüpoteesid</dc:title>
  <dc:subject>Statistika õpik</dc:subject>
  <dc:creator>Ako Sauga</dc:creator>
  <cp:lastModifiedBy>Ako Sauga</cp:lastModifiedBy>
  <dcterms:created xsi:type="dcterms:W3CDTF">2015-03-18T20:31:50Z</dcterms:created>
  <dcterms:modified xsi:type="dcterms:W3CDTF">2016-07-12T18:07:13Z</dcterms:modified>
  <cp:category>Näited</cp:category>
</cp:coreProperties>
</file>