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livettu-my.sharepoint.com/personal/tonis_hunt_taltech_ee/Documents/"/>
    </mc:Choice>
  </mc:AlternateContent>
  <xr:revisionPtr revIDLastSave="344" documentId="8_{0CF6F00E-6C44-4E11-BBE0-4522CC8D635F}" xr6:coauthVersionLast="47" xr6:coauthVersionMax="47" xr10:uidLastSave="{3B704C44-EF7B-42E6-9AAF-F32A9EE02A8F}"/>
  <bookViews>
    <workbookView xWindow="41535" yWindow="5925" windowWidth="28800" windowHeight="15345" xr2:uid="{E1A93C58-A0FF-465D-B23F-06D315DAB915}"/>
  </bookViews>
  <sheets>
    <sheet name="Näidisarvutus" sheetId="4" r:id="rId1"/>
    <sheet name="Laevad" sheetId="1" r:id="rId2"/>
    <sheet name="Vahemaad" sheetId="2" r:id="rId3"/>
    <sheet name="Schedules - Vessel search resul"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9" i="4" l="1"/>
  <c r="K29" i="4"/>
  <c r="L28" i="4"/>
  <c r="K28" i="4"/>
  <c r="L26" i="4"/>
  <c r="K26" i="4"/>
  <c r="L25" i="4"/>
  <c r="K25" i="4"/>
  <c r="K24" i="4"/>
  <c r="L24" i="4"/>
  <c r="L23" i="4"/>
  <c r="K23" i="4"/>
  <c r="L13" i="4"/>
  <c r="L15" i="4" s="1"/>
  <c r="L14" i="4"/>
  <c r="L17" i="4" s="1"/>
  <c r="L20" i="4" s="1"/>
  <c r="K14" i="4"/>
  <c r="K13" i="4"/>
  <c r="K16" i="4" s="1"/>
  <c r="L16" i="4"/>
  <c r="L19" i="4" s="1"/>
  <c r="K17" i="4"/>
  <c r="K20" i="4" s="1"/>
  <c r="E17" i="4"/>
  <c r="L18" i="4" l="1"/>
  <c r="L21" i="4"/>
  <c r="K19" i="4"/>
  <c r="K21" i="4" s="1"/>
  <c r="K18" i="4"/>
  <c r="K1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MRV</author>
  </authors>
  <commentList>
    <comment ref="R4" authorId="0" shapeId="0" xr:uid="{67ED2302-B2E2-4131-ACCF-584C1A7B28CE}">
      <text>
        <r>
          <rPr>
            <sz val="11"/>
            <color indexed="8"/>
            <rFont val="Aptos Narrow"/>
            <family val="2"/>
            <scheme val="minor"/>
          </rPr>
          <t>Method A: BDN and period stock takes of fuel tanks</t>
        </r>
      </text>
    </comment>
    <comment ref="S4" authorId="0" shapeId="0" xr:uid="{532D6C7A-DDE8-4746-9D5D-EF7B01A22D77}">
      <text>
        <r>
          <rPr>
            <sz val="11"/>
            <color indexed="8"/>
            <rFont val="Aptos Narrow"/>
            <family val="2"/>
            <scheme val="minor"/>
          </rPr>
          <t>Method B: Bunker fuel tank monitoring on-board</t>
        </r>
      </text>
    </comment>
    <comment ref="T4" authorId="0" shapeId="0" xr:uid="{02B48186-F0D9-4B81-BCCF-1DF14440E4CD}">
      <text>
        <r>
          <rPr>
            <sz val="11"/>
            <color indexed="8"/>
            <rFont val="Aptos Narrow"/>
            <family val="2"/>
            <scheme val="minor"/>
          </rPr>
          <t>Method C: Flow meters for applicable combustion processes</t>
        </r>
      </text>
    </comment>
    <comment ref="U4" authorId="0" shapeId="0" xr:uid="{45C39ED8-9BE4-4CB0-B780-71F6E59761B4}">
      <text>
        <r>
          <rPr>
            <sz val="11"/>
            <color indexed="8"/>
            <rFont val="Aptos Narrow"/>
            <family val="2"/>
            <scheme val="minor"/>
          </rPr>
          <t>Method D: Direct CO2 emissions measurement</t>
        </r>
      </text>
    </comment>
    <comment ref="V4" authorId="0" shapeId="0" xr:uid="{E13FE683-7E4F-4D17-A4BD-A22F48082FDD}">
      <text>
        <r>
          <rPr>
            <sz val="11"/>
            <color indexed="8"/>
            <rFont val="Aptos Narrow"/>
            <family val="2"/>
            <scheme val="minor"/>
          </rPr>
          <t>Method D: Direct GHG emissions measurement</t>
        </r>
      </text>
    </comment>
    <comment ref="AG4" authorId="0" shapeId="0" xr:uid="{F995A5BC-6CF9-49DA-8A93-AB5120C9811E}">
      <text>
        <r>
          <rPr>
            <sz val="11"/>
            <color indexed="8"/>
            <rFont val="Aptos Narrow"/>
            <family val="2"/>
            <scheme val="minor"/>
          </rPr>
          <t>Includes Regular Navigation and Navigation Through Ice. Time at Anchorage is not included</t>
        </r>
      </text>
    </comment>
    <comment ref="AU4" authorId="0" shapeId="0" xr:uid="{1B2A0EF0-FEBD-41C0-90A0-D950A8D3B10F}">
      <text>
        <r>
          <rPr>
            <sz val="11"/>
            <color indexed="8"/>
            <rFont val="Aptos Narrow"/>
            <family val="2"/>
            <scheme val="minor"/>
          </rPr>
          <t>Includes Regular Navigation and Navigation Through Ice. Time at Anchorage is not included</t>
        </r>
      </text>
    </comment>
  </commentList>
</comments>
</file>

<file path=xl/sharedStrings.xml><?xml version="1.0" encoding="utf-8"?>
<sst xmlns="http://schemas.openxmlformats.org/spreadsheetml/2006/main" count="334" uniqueCount="199">
  <si>
    <t>9929429</t>
  </si>
  <si>
    <t>MSC IRINA</t>
  </si>
  <si>
    <t>Container ship</t>
  </si>
  <si>
    <t>EEXI (6.22 gCO₂/t·nm)</t>
  </si>
  <si>
    <t>Monrovia</t>
  </si>
  <si>
    <t>25/04/2024</t>
  </si>
  <si>
    <t>30/06/2025</t>
  </si>
  <si>
    <t>DNV</t>
  </si>
  <si>
    <t>German national accreditation body (DAkkS)</t>
  </si>
  <si>
    <t>Brooktorkai 18</t>
  </si>
  <si>
    <t>20457 Hamburg</t>
  </si>
  <si>
    <t>VS-16026-01</t>
  </si>
  <si>
    <t>Germany</t>
  </si>
  <si>
    <t>Yes</t>
  </si>
  <si>
    <t>N/A</t>
  </si>
  <si>
    <t>IMO Number</t>
  </si>
  <si>
    <t>Name</t>
  </si>
  <si>
    <t>Ship type</t>
  </si>
  <si>
    <t>Reporting Period</t>
  </si>
  <si>
    <t>Technical efficiency</t>
  </si>
  <si>
    <t>Port of Registry</t>
  </si>
  <si>
    <t>Home Port</t>
  </si>
  <si>
    <t>Ice Class</t>
  </si>
  <si>
    <t>DoC issue date</t>
  </si>
  <si>
    <t>DoC expiry date</t>
  </si>
  <si>
    <t>Verifier Number</t>
  </si>
  <si>
    <t>Verifier Name</t>
  </si>
  <si>
    <t>Verifier NAB</t>
  </si>
  <si>
    <t>Verifier Address</t>
  </si>
  <si>
    <t>Verifier City</t>
  </si>
  <si>
    <t>Verifier Accreditation number</t>
  </si>
  <si>
    <t>Verifier Country</t>
  </si>
  <si>
    <t>A</t>
  </si>
  <si>
    <t>B</t>
  </si>
  <si>
    <t>C</t>
  </si>
  <si>
    <t>D</t>
  </si>
  <si>
    <t>Total fuel consumption [m tonnes]</t>
  </si>
  <si>
    <t>Fuel consumptions assigned to On laden [m tonnes]</t>
  </si>
  <si>
    <t>Total CO₂ emissions [m tonnes]</t>
  </si>
  <si>
    <t>CO₂ emissions from all voyages between ports under a MS jurisdiction [m tonnes]</t>
  </si>
  <si>
    <t>CO₂ emissions from all voyages which departed from ports under a MS jurisdiction [m tonnes]</t>
  </si>
  <si>
    <t>CO₂ emissions from all voyages to ports under a MS jurisdiction [m tonnes]</t>
  </si>
  <si>
    <t>CO₂ emissions which occurred within ports under a MS jurisdiction at berth [m tonnes]</t>
  </si>
  <si>
    <t>CO₂ emissions assigned to Passenger transport [m tonnes]</t>
  </si>
  <si>
    <t>CO₂ emissions assigned to Freight transport [m tonnes]</t>
  </si>
  <si>
    <t>CO₂ emissions assigned to On laden [m tonnes]</t>
  </si>
  <si>
    <t>Annual Time spent at sea [hours]</t>
  </si>
  <si>
    <t>Annual average Fuel consumption per distance [kg / n mile]</t>
  </si>
  <si>
    <t>Annual average Fuel consumption per transport work (mass) [g / m tonnes · n miles]</t>
  </si>
  <si>
    <t>Annual average Fuel consumption per transport work (volume) [g / m³ · n miles]</t>
  </si>
  <si>
    <t>Annual average Fuel consumption per transport work (dwt) [g / dwt carried · n miles]</t>
  </si>
  <si>
    <t>Annual average Fuel consumption per transport work (pax) [g / pax · n miles]</t>
  </si>
  <si>
    <t>Annual average Fuel consumption per transport work (freight) [g / m tonnes · n miles]</t>
  </si>
  <si>
    <t>Annual average CO₂ emissions per distance [kg CO₂ / n mile]</t>
  </si>
  <si>
    <t>Annual average CO₂ emissions per transport work (mass) [g CO₂ / m tonnes · n miles]</t>
  </si>
  <si>
    <t>Annual average CO₂ emissions per transport work (volume) [g CO₂ / m³ · n miles]</t>
  </si>
  <si>
    <t>Annual average CO₂ emissions per transport work (dwt) [g CO₂ / dwt carried · n miles]</t>
  </si>
  <si>
    <t>Annual average CO₂ emissions per transport work (pax) [g CO₂ / pax · n miles]</t>
  </si>
  <si>
    <t>Annual average CO₂ emissions per transport work (freight) [g CO₂ / m tonnes · n miles]</t>
  </si>
  <si>
    <t>Through ice [n miles]</t>
  </si>
  <si>
    <t>Time spent at sea [hours]</t>
  </si>
  <si>
    <t>Total time spent at sea through ice [hours]</t>
  </si>
  <si>
    <t>Fuel consumption per distance on laden voyages [kg / n mile]</t>
  </si>
  <si>
    <t>Fuel consumption per transport work (mass) on laden voyages [g / m tonnes · n miles]</t>
  </si>
  <si>
    <t>Fuel consumption per transport work (volume) on laden voyages [g / m³ · n miles]</t>
  </si>
  <si>
    <t>Fuel consumption per transport work (dwt) on laden voyages [g / dwt carried · n miles]</t>
  </si>
  <si>
    <t>Fuel consumption per transport work (pax) on laden voyages [g / pax · n miles]</t>
  </si>
  <si>
    <t>Fuel consumption per transport work (freight) on laden voyages [g / m tonnes · n miles]</t>
  </si>
  <si>
    <t>CO₂ emissions per distance on laden voyages [kg CO₂ / n mile]</t>
  </si>
  <si>
    <t>CO₂ emissions per transport work (mass) on laden voyages [g CO₂ / m tonnes · n miles]</t>
  </si>
  <si>
    <t>CO₂ emissions per transport work (volume) on laden voyages [g CO₂ / m³ · n miles]</t>
  </si>
  <si>
    <t>CO₂ emissions per transport work (dwt) on laden voyages [g CO₂ / dwt carried · n miles]</t>
  </si>
  <si>
    <t>CO₂ emissions per transport work (pax) on laden voyages [g CO₂ / pax · n miles]</t>
  </si>
  <si>
    <t>CO₂ emissions per transport work (freight) on laden voyages [g CO₂ / m tonnes · n miles]</t>
  </si>
  <si>
    <t>Additional information to facilitate the understanding of the reported average operational energy efficiency indicators</t>
  </si>
  <si>
    <t>Average density of the cargo transported [m tonnes / m³]</t>
  </si>
  <si>
    <t>Rotterdam</t>
  </si>
  <si>
    <t>Singapur</t>
  </si>
  <si>
    <t>läbi Panama kanali</t>
  </si>
  <si>
    <t>läbi Suess kanali</t>
  </si>
  <si>
    <t>ümber Hea Lootuse neeme</t>
  </si>
  <si>
    <t>ümber Hoorni neeme</t>
  </si>
  <si>
    <t>läbi Magalhaesi väina</t>
  </si>
  <si>
    <t>https://sea-distances.org/</t>
  </si>
  <si>
    <t>https://www.searates.com/distance-time/</t>
  </si>
  <si>
    <t>meremiili</t>
  </si>
  <si>
    <t>9839260</t>
  </si>
  <si>
    <t>MSC MINA</t>
  </si>
  <si>
    <t>EEXI (7.12 gCO₂/t·nm)</t>
  </si>
  <si>
    <t>Panama</t>
  </si>
  <si>
    <t>12/04/2024</t>
  </si>
  <si>
    <t>9811000</t>
  </si>
  <si>
    <t>EVER GIVEN</t>
  </si>
  <si>
    <t>EEXI (7.5 gCO₂/t·nm)</t>
  </si>
  <si>
    <t>25/03/2024</t>
  </si>
  <si>
    <t>9444273</t>
  </si>
  <si>
    <t>MOL PRESENCE</t>
  </si>
  <si>
    <t>EIV (35.69 gCO₂/t·nm)</t>
  </si>
  <si>
    <t>MONROVIA</t>
  </si>
  <si>
    <t>30/04/2024</t>
  </si>
  <si>
    <t>001</t>
  </si>
  <si>
    <t>Nippon Kaiji Kyokai</t>
  </si>
  <si>
    <t>Deutsche Akkredierungsstelle GmbH</t>
  </si>
  <si>
    <t>4-7, Kioi-Cho, Chiyoda-Ku</t>
  </si>
  <si>
    <t>Tokyo, 102-8567</t>
  </si>
  <si>
    <t>VS-21325-01</t>
  </si>
  <si>
    <t>Japan</t>
  </si>
  <si>
    <t>Port,Terminal,Arrival Date,Voyage Number,Departure Date</t>
  </si>
  <si>
    <t>Shanghai,YANGSHAN SGH GUANDONG TERMINAL,07 Dec 2024 04:35,447W | 447W,08 Dec 2024 17:30</t>
  </si>
  <si>
    <t>Tanjung Pelepas,Pelabuhan Tanjung Pelepas Terminal,13 Dec 2024 22:04,447W | 447W,15 Dec 2024 09:31</t>
  </si>
  <si>
    <t>Rotterdam,APM 2 Terminal Maasvlakte II,13 Jan 2025 15:20,447W | 447W,15 Jan 2025 13:34</t>
  </si>
  <si>
    <t>Bremerhaven,NTB North Sea Terminal Bremerhaven,16 Jan 2025 13:46,447W | 447W,18 Jan 2025 01:21</t>
  </si>
  <si>
    <t>Gothenburg,APM Terminals Gothenburg AB,19 Jan 2025 21:27,447W | 504E,21 Jan 2025 17:28</t>
  </si>
  <si>
    <t>Aarhus,Aarhus APM Terminal,22 Jan 2025 05:00,447W | 504E,23 Jan 2025 20:42</t>
  </si>
  <si>
    <t>Bremerhaven,NTB North Sea Terminal Bremerhaven,25 Jan 2025 07:40,504E | 504E,26 Jan 2025 19:50</t>
  </si>
  <si>
    <t>Wilhelmshaven,Wilhelmshaven Eurogate CT,27 Jan 2025 01:25,447W | 504E,28 Jan 2025 01:06</t>
  </si>
  <si>
    <t>Algeciras,Algeciras - ML Terminal,01 Feb 2025 13:15,504E | 504E,02 Feb 2025 13:25</t>
  </si>
  <si>
    <t>Port Tangier Mediterranee,Port Tangier Mediterranee,02 Feb 2025 16:56,504E | 504E,03 Feb 2025 11:37</t>
  </si>
  <si>
    <t>Singapore,PSA Singapore Terminal,04 Mar 2025 06:00,504E | 504E,06 Mar 2025 09:00</t>
  </si>
  <si>
    <t>Shanghai,YANGSHAN SGH GUANDONG TERMINAL,11 Mar 2025 13:00,504E | 504E,13 Mar 2025 00:59</t>
  </si>
  <si>
    <t>Ulsan,Busan International Transhipment,13 Mar 2025 02:00,504E | 504E,13 Mar 2025 02:01</t>
  </si>
  <si>
    <t>Dalian,Dalian Port Container Terminal Co,14 Mar 2025 21:00,504E | 504E,16 Mar 2025 06:00</t>
  </si>
  <si>
    <t>Shanghai,YANGSHAN SGH GUANDONG TERMINAL,24 Mar 2025 11:30,513W | 513W,26 Mar 2025 05:30</t>
  </si>
  <si>
    <t>Ningbo,Ningbo Meishan Terminal,27 Mar 2025 15:00,513W | 513W,29 Mar 2025 07:30</t>
  </si>
  <si>
    <t>Tanjung Pelepas,Pelabuhan Tanjung Pelepas Terminal,04 Apr 2025 16:00,504E | 513W,06 Apr 2025 01:00</t>
  </si>
  <si>
    <t>Algeciras,Algeciras - ML Terminal,30 Apr 2025 20:00,513W | 513W,02 May 2025 02:00</t>
  </si>
  <si>
    <t>London Gateway,London Gateway Terminal,06 May 2025 20:00,513W | 519E,08 May 2025 09:00</t>
  </si>
  <si>
    <t>Rotterdam,APM 2 Terminal Maasvlakte II,09 May 2025 15:00,513W | 519E,11 May 2025 07:00</t>
  </si>
  <si>
    <t>Algeciras,Algeciras - ML Terminal,17 May 2025 19:00,519E | 519E,19 May 2025 01:00</t>
  </si>
  <si>
    <t>Singapore,PSA Singapore Terminal,16 Jun 2025 01:00,519E | 519E,17 Jun 2025 04:00</t>
  </si>
  <si>
    <t>Shanghai,YANGSHAN SGH GUANDONG TERMINAL,23 Jun 2025 01:30,519E | 526W,24 Jun 2025 19:30</t>
  </si>
  <si>
    <t>Ningbo,Ningbo Meishan Terminal,26 Jun 2025 05:00,519E | 526W,27 Jun 2025 21:30</t>
  </si>
  <si>
    <t>https://route.vesselfinder.com/</t>
  </si>
  <si>
    <t>MSC Irina</t>
  </si>
  <si>
    <t>Sihtsadam</t>
  </si>
  <si>
    <t>Läbi Suess kanali</t>
  </si>
  <si>
    <t>Ümber Hea Lootuse neeme</t>
  </si>
  <si>
    <t>Vesselfinder</t>
  </si>
  <si>
    <t>sea-distances</t>
  </si>
  <si>
    <t>Lähtesadam</t>
  </si>
  <si>
    <t>DNV andmed</t>
  </si>
  <si>
    <t>https://vesselregister.dnv.com/vesselregister/details/42806</t>
  </si>
  <si>
    <t>Laeva andmed</t>
  </si>
  <si>
    <t>https://mrv.emsa.europa.eu/#public/emission-report</t>
  </si>
  <si>
    <t>EMSA Thetis-MRV</t>
  </si>
  <si>
    <r>
      <t>gCO</t>
    </r>
    <r>
      <rPr>
        <vertAlign val="subscript"/>
        <sz val="11"/>
        <color theme="1"/>
        <rFont val="Aptos Narrow"/>
        <family val="2"/>
        <scheme val="minor"/>
      </rPr>
      <t>2</t>
    </r>
    <r>
      <rPr>
        <sz val="11"/>
        <color theme="1"/>
        <rFont val="Aptos Narrow"/>
        <family val="2"/>
        <charset val="186"/>
        <scheme val="minor"/>
      </rPr>
      <t>/t*nm</t>
    </r>
  </si>
  <si>
    <t>Võimalik reisi kestus</t>
  </si>
  <si>
    <t>Keskkonnamõju ühe reisi kohta</t>
  </si>
  <si>
    <t>kuud</t>
  </si>
  <si>
    <t>Mõõtühik tonn-miil näitab mereveo töömahtu ja saadakse veetava kaubakoguse korrutamisel läbitava vahemaaga.</t>
  </si>
  <si>
    <r>
      <t>Mõõtühik gCO</t>
    </r>
    <r>
      <rPr>
        <vertAlign val="subscript"/>
        <sz val="11"/>
        <color theme="1"/>
        <rFont val="Aptos Narrow"/>
        <family val="2"/>
        <scheme val="minor"/>
      </rPr>
      <t>2</t>
    </r>
    <r>
      <rPr>
        <sz val="11"/>
        <color theme="1"/>
        <rFont val="Aptos Narrow"/>
        <family val="2"/>
        <charset val="186"/>
        <scheme val="minor"/>
      </rPr>
      <t>/t*nm näitab kui palju CO</t>
    </r>
    <r>
      <rPr>
        <vertAlign val="subscript"/>
        <sz val="11"/>
        <color theme="1"/>
        <rFont val="Aptos Narrow"/>
        <family val="2"/>
        <scheme val="minor"/>
      </rPr>
      <t>2</t>
    </r>
    <r>
      <rPr>
        <sz val="11"/>
        <color theme="1"/>
        <rFont val="Aptos Narrow"/>
        <family val="2"/>
        <charset val="186"/>
        <scheme val="minor"/>
      </rPr>
      <t xml:space="preserve"> emiteerib laev ühe tonn-miili kohta.</t>
    </r>
  </si>
  <si>
    <t>Kasutatavad andmed</t>
  </si>
  <si>
    <t>Lahenduskäik:</t>
  </si>
  <si>
    <t>Aasia-P-Euroopa</t>
  </si>
  <si>
    <t>Põhja-Euroopa-Aasia</t>
  </si>
  <si>
    <t>Aasia-Põhja-Euroopa</t>
  </si>
  <si>
    <t>50…60%</t>
  </si>
  <si>
    <t>73…74% (85%+)</t>
  </si>
  <si>
    <t>Kaubaruumi utiliseerimise määr laeval</t>
  </si>
  <si>
    <t>Laeva dedveit</t>
  </si>
  <si>
    <t>Kaubakogus konteineris</t>
  </si>
  <si>
    <t>t</t>
  </si>
  <si>
    <t>1. Kauba kogus laeval</t>
  </si>
  <si>
    <t>Võtame 75%</t>
  </si>
  <si>
    <t>Võtame 50%</t>
  </si>
  <si>
    <t>P-Euroopa-Aasia</t>
  </si>
  <si>
    <t>Konteineri mahutavus</t>
  </si>
  <si>
    <t>konteineri mahutavus*täituvus*kaubakogus konteineris</t>
  </si>
  <si>
    <t>Kokku</t>
  </si>
  <si>
    <t>2. Töömaht, t-nm ühe ringreisi korral</t>
  </si>
  <si>
    <t>3. CO2 kogus ühe ringreisi kohta</t>
  </si>
  <si>
    <t>Kaubakogus laeval*sadamatevaheline kaugus</t>
  </si>
  <si>
    <t>t-nm</t>
  </si>
  <si>
    <t>NB! Pöörata tähelepanu teisendamisele g-&gt;t</t>
  </si>
  <si>
    <t>töömaht*tehniline efektiivsus</t>
  </si>
  <si>
    <t>tehniline efektiivsus</t>
  </si>
  <si>
    <t>Teadusartiklite lingid</t>
  </si>
  <si>
    <t>https://link.springer.com/article/10.1057/s41278-022-00242-w</t>
  </si>
  <si>
    <t>CMA-CGM nädalas 200 marsruudil kulutavad kütust 392313 tonni ja emiteerivad 1226166 t CO2</t>
  </si>
  <si>
    <t>https://www.nature.com/articles/s44183-023-00018-6.pdf</t>
  </si>
  <si>
    <t>4. CO2 aastas</t>
  </si>
  <si>
    <t>4.1 reisi kestus vahepealsete sadamate ja sadamate seisuaegadeta</t>
  </si>
  <si>
    <t>Kiirus</t>
  </si>
  <si>
    <t>sõlme</t>
  </si>
  <si>
    <t>vahemaa/kiirus/24</t>
  </si>
  <si>
    <t>öp</t>
  </si>
  <si>
    <t>4.2 reiside arv aastas</t>
  </si>
  <si>
    <t>365/ringreisi kestus</t>
  </si>
  <si>
    <t>ringreisi kestus</t>
  </si>
  <si>
    <t>4.3 CO2 aastas</t>
  </si>
  <si>
    <t>reiside arv*CO2 kogus</t>
  </si>
  <si>
    <t>a. reiside arvu järgi</t>
  </si>
  <si>
    <t>CO2/ringreisi kestus*365</t>
  </si>
  <si>
    <t>b. päevade järgi</t>
  </si>
  <si>
    <t>Kuna reiside arv*reisi kestus ei anna 365te</t>
  </si>
  <si>
    <t>mõõtühik</t>
  </si>
  <si>
    <t>Kommentaar</t>
  </si>
  <si>
    <t>Valem</t>
  </si>
  <si>
    <r>
      <rPr>
        <b/>
        <sz val="14"/>
        <color theme="1"/>
        <rFont val="Aptos Narrow"/>
        <family val="2"/>
        <scheme val="minor"/>
      </rPr>
      <t>Kommentaarid:</t>
    </r>
    <r>
      <rPr>
        <sz val="11"/>
        <color theme="1"/>
        <rFont val="Aptos Narrow"/>
        <family val="2"/>
        <charset val="186"/>
        <scheme val="minor"/>
      </rPr>
      <t xml:space="preserve">
Tegemist on arvutuslike väärtustega ja lihtsustatud mudeliga kuna ühe ringreisi jooksul külastab laev mitut sadamat. Praegu pole aga arvestatud mitme sadama külastamist ja seisuaegu sadamas.
Laevalt sõidu ajal õhkupaisatava CO2 kogus sõltub laeva kiirusest ja koormatusest. Kiiruse kasvades kütusekulu kasvab ja samuti ka emiteeritava CO2 kogus. Sama kehtib ka koormatuse puhul. mida raskem laev seda suurem emiteeritav CO2 kogus.
Konteinerilaevade emissioonid moodustavad maailmalaevastikust suurima osa. Statista andmetel (https://www.statista.com/statistics/216048/worldwide-co2-emissions-by-ship-type/) emiteerisid konteinerilaevad 2022 aastal 221,5 milj t CO2te. Neile järgnesid balkerid 208.8 milj tonniga.
Ülesande võimalik edasiarendus:
Lasta tudengitel teha arvutusmudel süsteemidünaamika programmis, nt Vensim, Insightmaker, Anylogic. Muutajatega mängides saab paremini näha kiiruse, utiliseerituse jt muutujate mõju.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</si>
</sst>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b/>
      <sz val="11"/>
      <name val="Calibri"/>
      <family val="2"/>
      <charset val="186"/>
    </font>
    <font>
      <sz val="11"/>
      <color indexed="8"/>
      <name val="Aptos Narrow"/>
      <family val="2"/>
      <scheme val="minor"/>
    </font>
    <font>
      <u/>
      <sz val="11"/>
      <color theme="10"/>
      <name val="Aptos Narrow"/>
      <family val="2"/>
      <charset val="186"/>
      <scheme val="minor"/>
    </font>
    <font>
      <b/>
      <sz val="11"/>
      <color theme="1"/>
      <name val="Aptos Narrow"/>
      <family val="2"/>
      <scheme val="minor"/>
    </font>
    <font>
      <vertAlign val="subscript"/>
      <sz val="11"/>
      <color theme="1"/>
      <name val="Aptos Narrow"/>
      <family val="2"/>
      <scheme val="minor"/>
    </font>
    <font>
      <sz val="11"/>
      <color theme="1"/>
      <name val="Aptos Narrow"/>
      <family val="2"/>
      <scheme val="minor"/>
    </font>
    <font>
      <sz val="8"/>
      <name val="Aptos Narrow"/>
      <family val="2"/>
      <charset val="186"/>
      <scheme val="minor"/>
    </font>
    <font>
      <b/>
      <sz val="11"/>
      <color rgb="FFFF0000"/>
      <name val="Aptos Narrow"/>
      <family val="2"/>
      <scheme val="minor"/>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tint="0.39997558519241921"/>
        <bgColor indexed="64"/>
      </patternFill>
    </fill>
  </fills>
  <borders count="20">
    <border>
      <left/>
      <right/>
      <top/>
      <bottom/>
      <diagonal/>
    </border>
    <border>
      <left style="medium">
        <color auto="1"/>
      </left>
      <right/>
      <top/>
      <bottom/>
      <diagonal/>
    </border>
    <border>
      <left style="thin">
        <color auto="1"/>
      </left>
      <right/>
      <top/>
      <bottom/>
      <diagonal/>
    </border>
    <border>
      <left/>
      <right style="medium">
        <color auto="1"/>
      </right>
      <top/>
      <bottom/>
      <diagonal/>
    </border>
    <border>
      <left style="medium">
        <color indexed="8"/>
      </left>
      <right/>
      <top/>
      <bottom style="medium">
        <color indexed="8"/>
      </bottom>
      <diagonal/>
    </border>
    <border>
      <left/>
      <right/>
      <top/>
      <bottom style="medium">
        <color indexed="8"/>
      </bottom>
      <diagonal/>
    </border>
    <border>
      <left style="thin">
        <color indexed="8"/>
      </left>
      <right/>
      <top/>
      <bottom style="medium">
        <color indexed="8"/>
      </bottom>
      <diagonal/>
    </border>
    <border>
      <left/>
      <right style="medium">
        <color indexed="8"/>
      </right>
      <top/>
      <bottom style="medium">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54">
    <xf numFmtId="0" fontId="0" fillId="0" borderId="0" xfId="0"/>
    <xf numFmtId="0" fontId="0" fillId="0" borderId="1" xfId="0" applyBorder="1"/>
    <xf numFmtId="0" fontId="0" fillId="0" borderId="1" xfId="0" applyBorder="1" applyAlignment="1">
      <alignment horizontal="center"/>
    </xf>
    <xf numFmtId="0" fontId="0" fillId="0" borderId="0" xfId="0" applyAlignment="1">
      <alignment horizontal="center"/>
    </xf>
    <xf numFmtId="0" fontId="0" fillId="0" borderId="2" xfId="0" applyBorder="1"/>
    <xf numFmtId="0" fontId="0" fillId="0" borderId="3" xfId="0" applyBorder="1"/>
    <xf numFmtId="0" fontId="1" fillId="0" borderId="4" xfId="0" applyFont="1" applyBorder="1" applyAlignment="1">
      <alignment vertical="top" wrapText="1"/>
    </xf>
    <xf numFmtId="0" fontId="1" fillId="0" borderId="5" xfId="0" applyFont="1" applyBorder="1" applyAlignment="1">
      <alignment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0" fillId="0" borderId="0" xfId="0" applyAlignment="1">
      <alignment wrapText="1"/>
    </xf>
    <xf numFmtId="0" fontId="3" fillId="0" borderId="0" xfId="1"/>
    <xf numFmtId="0" fontId="4" fillId="0" borderId="0" xfId="0" applyFont="1"/>
    <xf numFmtId="0" fontId="4" fillId="0" borderId="0" xfId="0" applyFont="1" applyAlignment="1">
      <alignment wrapText="1"/>
    </xf>
    <xf numFmtId="3" fontId="0" fillId="0" borderId="0" xfId="0" applyNumberFormat="1"/>
    <xf numFmtId="0" fontId="0" fillId="2" borderId="0" xfId="0" applyFill="1" applyAlignment="1">
      <alignment horizontal="center"/>
    </xf>
    <xf numFmtId="0" fontId="0" fillId="2" borderId="0" xfId="0" applyFill="1"/>
    <xf numFmtId="3" fontId="0" fillId="2" borderId="0" xfId="0" applyNumberFormat="1" applyFill="1" applyAlignment="1">
      <alignment horizontal="center"/>
    </xf>
    <xf numFmtId="0" fontId="4" fillId="0" borderId="0" xfId="0" applyFont="1" applyAlignment="1">
      <alignment horizontal="right"/>
    </xf>
    <xf numFmtId="3" fontId="0" fillId="0" borderId="0" xfId="0" applyNumberFormat="1" applyFill="1" applyAlignment="1">
      <alignment horizontal="center"/>
    </xf>
    <xf numFmtId="0" fontId="0" fillId="0" borderId="0" xfId="0" applyFill="1" applyAlignment="1">
      <alignment horizontal="center"/>
    </xf>
    <xf numFmtId="0" fontId="6" fillId="0" borderId="0" xfId="0" applyFont="1"/>
    <xf numFmtId="0" fontId="0" fillId="3" borderId="8" xfId="0" applyFill="1" applyBorder="1"/>
    <xf numFmtId="0" fontId="0" fillId="3" borderId="8" xfId="0" applyFill="1" applyBorder="1" applyAlignment="1">
      <alignment wrapText="1"/>
    </xf>
    <xf numFmtId="3" fontId="0" fillId="3" borderId="8" xfId="0" applyNumberFormat="1" applyFill="1" applyBorder="1"/>
    <xf numFmtId="0" fontId="0" fillId="3" borderId="8" xfId="0" applyFill="1" applyBorder="1" applyAlignment="1">
      <alignment horizontal="center"/>
    </xf>
    <xf numFmtId="0" fontId="0" fillId="0" borderId="0" xfId="0" applyAlignment="1">
      <alignment horizontal="center" wrapText="1"/>
    </xf>
    <xf numFmtId="0" fontId="4" fillId="3" borderId="12" xfId="0" applyFont="1" applyFill="1" applyBorder="1"/>
    <xf numFmtId="0" fontId="0" fillId="3" borderId="13" xfId="0" applyFill="1" applyBorder="1"/>
    <xf numFmtId="0" fontId="0" fillId="3" borderId="13" xfId="0" applyFill="1" applyBorder="1" applyAlignment="1">
      <alignment wrapText="1"/>
    </xf>
    <xf numFmtId="3" fontId="0" fillId="3" borderId="13" xfId="0" applyNumberFormat="1" applyFill="1" applyBorder="1"/>
    <xf numFmtId="0" fontId="0" fillId="3" borderId="13" xfId="0" applyFill="1" applyBorder="1" applyAlignment="1">
      <alignment horizontal="center"/>
    </xf>
    <xf numFmtId="0" fontId="0" fillId="3" borderId="14" xfId="0" applyFill="1" applyBorder="1"/>
    <xf numFmtId="0" fontId="0" fillId="3" borderId="15" xfId="0" applyFill="1" applyBorder="1"/>
    <xf numFmtId="0" fontId="0" fillId="3" borderId="16" xfId="0" applyFill="1" applyBorder="1"/>
    <xf numFmtId="0" fontId="0" fillId="3" borderId="17" xfId="0" applyFill="1" applyBorder="1"/>
    <xf numFmtId="0" fontId="0" fillId="3" borderId="18" xfId="0" applyFill="1" applyBorder="1"/>
    <xf numFmtId="3" fontId="0" fillId="3" borderId="18" xfId="0" applyNumberFormat="1" applyFill="1" applyBorder="1"/>
    <xf numFmtId="0" fontId="0" fillId="3" borderId="18" xfId="0" applyFill="1" applyBorder="1" applyAlignment="1">
      <alignment horizontal="center"/>
    </xf>
    <xf numFmtId="0" fontId="0" fillId="3" borderId="19" xfId="0" applyFill="1" applyBorder="1"/>
    <xf numFmtId="0" fontId="8" fillId="3" borderId="14" xfId="0" applyFont="1" applyFill="1" applyBorder="1"/>
    <xf numFmtId="0" fontId="8" fillId="3" borderId="16" xfId="0" applyFont="1" applyFill="1" applyBorder="1"/>
    <xf numFmtId="0" fontId="4" fillId="3" borderId="15" xfId="0" applyFont="1" applyFill="1" applyBorder="1" applyAlignment="1">
      <alignment horizontal="left" wrapText="1"/>
    </xf>
    <xf numFmtId="0" fontId="4" fillId="3" borderId="15" xfId="0" applyFont="1" applyFill="1" applyBorder="1"/>
    <xf numFmtId="0" fontId="4" fillId="3" borderId="15" xfId="0" applyFont="1" applyFill="1" applyBorder="1" applyAlignment="1">
      <alignment horizontal="right"/>
    </xf>
    <xf numFmtId="0" fontId="4" fillId="3" borderId="17" xfId="0" applyFont="1" applyFill="1" applyBorder="1" applyAlignment="1">
      <alignment horizontal="right"/>
    </xf>
    <xf numFmtId="0" fontId="0" fillId="4" borderId="0" xfId="0" applyFill="1" applyAlignment="1">
      <alignment horizontal="left" wrapText="1"/>
    </xf>
    <xf numFmtId="0" fontId="4" fillId="3" borderId="10"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xf>
    <xf numFmtId="0" fontId="9" fillId="5" borderId="9" xfId="0" applyFont="1" applyFill="1" applyBorder="1" applyAlignment="1">
      <alignment horizontal="center" vertical="center"/>
    </xf>
    <xf numFmtId="0" fontId="6" fillId="4" borderId="0" xfId="0" applyFont="1" applyFill="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mrv.emsa.europa.eu/" TargetMode="External"/><Relationship Id="rId1" Type="http://schemas.openxmlformats.org/officeDocument/2006/relationships/hyperlink" Target="https://vesselregister.dnv.com/vesselregister/details/42806"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hyperlink" Target="https://route.vesselfinder.com/" TargetMode="External"/><Relationship Id="rId2" Type="http://schemas.openxmlformats.org/officeDocument/2006/relationships/hyperlink" Target="https://www.searates.com/distance-time/" TargetMode="External"/><Relationship Id="rId1" Type="http://schemas.openxmlformats.org/officeDocument/2006/relationships/hyperlink" Target="https://sea-distance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736AF-0F83-45F4-A9AB-8DD382C78642}">
  <dimension ref="B5:N31"/>
  <sheetViews>
    <sheetView tabSelected="1" topLeftCell="D14" workbookViewId="0">
      <selection activeCell="H32" sqref="H32"/>
    </sheetView>
  </sheetViews>
  <sheetFormatPr defaultRowHeight="15" x14ac:dyDescent="0.25"/>
  <cols>
    <col min="2" max="2" width="13.85546875" bestFit="1" customWidth="1"/>
    <col min="3" max="3" width="22.5703125" customWidth="1"/>
    <col min="4" max="4" width="54.5703125" customWidth="1"/>
    <col min="5" max="5" width="15.85546875" customWidth="1"/>
    <col min="6" max="6" width="12.5703125" customWidth="1"/>
    <col min="7" max="7" width="12" bestFit="1" customWidth="1"/>
    <col min="8" max="8" width="35.42578125" customWidth="1"/>
    <col min="9" max="9" width="16.42578125" customWidth="1"/>
    <col min="10" max="10" width="25.7109375" customWidth="1"/>
    <col min="11" max="11" width="18.140625" customWidth="1"/>
    <col min="12" max="12" width="17.85546875" customWidth="1"/>
    <col min="13" max="13" width="13.5703125" bestFit="1" customWidth="1"/>
    <col min="14" max="14" width="41.7109375" customWidth="1"/>
  </cols>
  <sheetData>
    <row r="5" spans="2:14" ht="30" x14ac:dyDescent="0.25">
      <c r="B5" t="s">
        <v>133</v>
      </c>
      <c r="I5" s="14" t="s">
        <v>139</v>
      </c>
      <c r="J5" s="14" t="s">
        <v>134</v>
      </c>
      <c r="K5" s="15" t="s">
        <v>135</v>
      </c>
      <c r="L5" s="15" t="s">
        <v>136</v>
      </c>
    </row>
    <row r="6" spans="2:14" x14ac:dyDescent="0.25">
      <c r="B6" t="s">
        <v>142</v>
      </c>
      <c r="C6" t="s">
        <v>140</v>
      </c>
      <c r="D6" s="13" t="s">
        <v>141</v>
      </c>
      <c r="I6" t="s">
        <v>77</v>
      </c>
      <c r="J6" t="s">
        <v>76</v>
      </c>
      <c r="K6" s="3">
        <v>8288</v>
      </c>
      <c r="L6" s="3">
        <v>11755</v>
      </c>
      <c r="M6" t="s">
        <v>138</v>
      </c>
    </row>
    <row r="7" spans="2:14" x14ac:dyDescent="0.25">
      <c r="C7" s="14" t="s">
        <v>159</v>
      </c>
      <c r="E7" s="21">
        <v>281456</v>
      </c>
      <c r="K7" s="17">
        <v>8397</v>
      </c>
      <c r="L7" s="17">
        <v>11820</v>
      </c>
      <c r="M7" t="s">
        <v>137</v>
      </c>
    </row>
    <row r="8" spans="2:14" x14ac:dyDescent="0.25">
      <c r="C8" s="14" t="s">
        <v>166</v>
      </c>
      <c r="E8" s="19">
        <v>24346</v>
      </c>
      <c r="K8" s="17"/>
      <c r="L8" s="17"/>
    </row>
    <row r="9" spans="2:14" ht="18" x14ac:dyDescent="0.35">
      <c r="B9" s="14" t="s">
        <v>175</v>
      </c>
      <c r="C9" t="s">
        <v>144</v>
      </c>
      <c r="D9" s="13" t="s">
        <v>143</v>
      </c>
      <c r="E9" s="17">
        <v>6.22</v>
      </c>
      <c r="F9" t="s">
        <v>145</v>
      </c>
    </row>
    <row r="10" spans="2:14" x14ac:dyDescent="0.25">
      <c r="C10" s="14" t="s">
        <v>182</v>
      </c>
      <c r="E10" s="17">
        <v>17</v>
      </c>
      <c r="F10" t="s">
        <v>183</v>
      </c>
      <c r="H10" s="18" t="s">
        <v>151</v>
      </c>
    </row>
    <row r="11" spans="2:14" ht="15.75" thickBot="1" x14ac:dyDescent="0.3"/>
    <row r="12" spans="2:14" ht="30.75" thickBot="1" x14ac:dyDescent="0.3">
      <c r="C12" s="23" t="s">
        <v>146</v>
      </c>
      <c r="D12">
        <v>3</v>
      </c>
      <c r="E12" s="22">
        <v>4</v>
      </c>
      <c r="F12" t="s">
        <v>148</v>
      </c>
      <c r="H12" s="52" t="s">
        <v>152</v>
      </c>
      <c r="I12" s="49"/>
      <c r="J12" s="49" t="s">
        <v>197</v>
      </c>
      <c r="K12" s="50" t="s">
        <v>135</v>
      </c>
      <c r="L12" s="50" t="s">
        <v>136</v>
      </c>
      <c r="M12" s="49" t="s">
        <v>195</v>
      </c>
      <c r="N12" s="51" t="s">
        <v>196</v>
      </c>
    </row>
    <row r="13" spans="2:14" ht="45" x14ac:dyDescent="0.25">
      <c r="C13" s="20" t="s">
        <v>158</v>
      </c>
      <c r="D13" s="14" t="s">
        <v>155</v>
      </c>
      <c r="E13" s="3" t="s">
        <v>157</v>
      </c>
      <c r="F13" s="18" t="s">
        <v>163</v>
      </c>
      <c r="H13" s="29" t="s">
        <v>162</v>
      </c>
      <c r="I13" s="30" t="s">
        <v>153</v>
      </c>
      <c r="J13" s="31" t="s">
        <v>167</v>
      </c>
      <c r="K13" s="32">
        <f>$E8*0.75*$E15</f>
        <v>182595</v>
      </c>
      <c r="L13" s="32">
        <f>$E8*0.75*$E15</f>
        <v>182595</v>
      </c>
      <c r="M13" s="33" t="s">
        <v>161</v>
      </c>
      <c r="N13" s="34"/>
    </row>
    <row r="14" spans="2:14" ht="45" x14ac:dyDescent="0.25">
      <c r="D14" s="14" t="s">
        <v>154</v>
      </c>
      <c r="E14" s="3" t="s">
        <v>156</v>
      </c>
      <c r="F14" s="18" t="s">
        <v>164</v>
      </c>
      <c r="H14" s="35"/>
      <c r="I14" s="24" t="s">
        <v>165</v>
      </c>
      <c r="J14" s="25" t="s">
        <v>167</v>
      </c>
      <c r="K14" s="26">
        <f>$E8*0.5*$E15</f>
        <v>121730</v>
      </c>
      <c r="L14" s="26">
        <f>$E8*0.5*$E15</f>
        <v>121730</v>
      </c>
      <c r="M14" s="27" t="s">
        <v>161</v>
      </c>
      <c r="N14" s="36"/>
    </row>
    <row r="15" spans="2:14" ht="15.75" thickBot="1" x14ac:dyDescent="0.3">
      <c r="C15" s="14" t="s">
        <v>160</v>
      </c>
      <c r="E15" s="18">
        <v>10</v>
      </c>
      <c r="F15" t="s">
        <v>161</v>
      </c>
      <c r="H15" s="37"/>
      <c r="I15" s="38" t="s">
        <v>168</v>
      </c>
      <c r="J15" s="38"/>
      <c r="K15" s="39">
        <f>SUM(K13:K14)</f>
        <v>304325</v>
      </c>
      <c r="L15" s="39">
        <f>SUM(L13:L14)</f>
        <v>304325</v>
      </c>
      <c r="M15" s="40" t="s">
        <v>161</v>
      </c>
      <c r="N15" s="41"/>
    </row>
    <row r="16" spans="2:14" ht="45" x14ac:dyDescent="0.25">
      <c r="E16" s="3"/>
      <c r="H16" s="29" t="s">
        <v>169</v>
      </c>
      <c r="I16" s="30" t="s">
        <v>153</v>
      </c>
      <c r="J16" s="31" t="s">
        <v>171</v>
      </c>
      <c r="K16" s="32">
        <f>K13*K$7</f>
        <v>1533250215</v>
      </c>
      <c r="L16" s="32">
        <f>L13*L$7</f>
        <v>2158272900</v>
      </c>
      <c r="M16" s="33" t="s">
        <v>172</v>
      </c>
      <c r="N16" s="34"/>
    </row>
    <row r="17" spans="3:14" ht="45" x14ac:dyDescent="0.25">
      <c r="D17" t="s">
        <v>147</v>
      </c>
      <c r="E17" s="3">
        <f>E9*K7/1000000</f>
        <v>5.2229339999999999E-2</v>
      </c>
      <c r="H17" s="35"/>
      <c r="I17" s="24" t="s">
        <v>165</v>
      </c>
      <c r="J17" s="25" t="s">
        <v>171</v>
      </c>
      <c r="K17" s="26">
        <f>K14*K$7</f>
        <v>1022166810</v>
      </c>
      <c r="L17" s="26">
        <f>L14*L$7</f>
        <v>1438848600</v>
      </c>
      <c r="M17" s="27" t="s">
        <v>172</v>
      </c>
      <c r="N17" s="36"/>
    </row>
    <row r="18" spans="3:14" ht="15.75" thickBot="1" x14ac:dyDescent="0.3">
      <c r="E18" s="3"/>
      <c r="H18" s="37"/>
      <c r="I18" s="38" t="s">
        <v>168</v>
      </c>
      <c r="J18" s="38"/>
      <c r="K18" s="39">
        <f>SUM(K16:K17)</f>
        <v>2555417025</v>
      </c>
      <c r="L18" s="39">
        <f>SUM(L16:L17)</f>
        <v>3597121500</v>
      </c>
      <c r="M18" s="40" t="s">
        <v>172</v>
      </c>
      <c r="N18" s="41"/>
    </row>
    <row r="19" spans="3:14" x14ac:dyDescent="0.25">
      <c r="E19" s="3"/>
      <c r="F19" s="12"/>
      <c r="H19" s="29" t="s">
        <v>170</v>
      </c>
      <c r="I19" s="30" t="s">
        <v>153</v>
      </c>
      <c r="J19" s="30" t="s">
        <v>174</v>
      </c>
      <c r="K19" s="32">
        <f>K16*$E$9/1000000</f>
        <v>9536.8163372999988</v>
      </c>
      <c r="L19" s="32">
        <f>L16*$E$9/1000000</f>
        <v>13424.457437999999</v>
      </c>
      <c r="M19" s="33" t="s">
        <v>161</v>
      </c>
      <c r="N19" s="42" t="s">
        <v>173</v>
      </c>
    </row>
    <row r="20" spans="3:14" ht="18" x14ac:dyDescent="0.35">
      <c r="C20" t="s">
        <v>150</v>
      </c>
      <c r="E20" s="3"/>
      <c r="G20" s="16"/>
      <c r="H20" s="35"/>
      <c r="I20" s="24" t="s">
        <v>165</v>
      </c>
      <c r="J20" s="24" t="s">
        <v>174</v>
      </c>
      <c r="K20" s="26">
        <f>K17*$E$9/1000000</f>
        <v>6357.8775581999998</v>
      </c>
      <c r="L20" s="26">
        <f>L17*$E$9/1000000</f>
        <v>8949.6382919999996</v>
      </c>
      <c r="M20" s="27" t="s">
        <v>161</v>
      </c>
      <c r="N20" s="43" t="s">
        <v>173</v>
      </c>
    </row>
    <row r="21" spans="3:14" ht="15.75" thickBot="1" x14ac:dyDescent="0.3">
      <c r="C21" t="s">
        <v>149</v>
      </c>
      <c r="E21" s="3"/>
      <c r="H21" s="37"/>
      <c r="I21" s="38" t="s">
        <v>168</v>
      </c>
      <c r="J21" s="38"/>
      <c r="K21" s="39">
        <f>SUM(K19:K20)</f>
        <v>15894.693895499999</v>
      </c>
      <c r="L21" s="39">
        <f>SUM(L19:L20)</f>
        <v>22374.095730000001</v>
      </c>
      <c r="M21" s="40" t="s">
        <v>161</v>
      </c>
      <c r="N21" s="41"/>
    </row>
    <row r="22" spans="3:14" x14ac:dyDescent="0.25">
      <c r="E22" s="3"/>
      <c r="H22" s="29" t="s">
        <v>180</v>
      </c>
      <c r="I22" s="30"/>
      <c r="J22" s="30"/>
      <c r="K22" s="32"/>
      <c r="L22" s="30"/>
      <c r="M22" s="30"/>
      <c r="N22" s="34"/>
    </row>
    <row r="23" spans="3:14" ht="30" x14ac:dyDescent="0.25">
      <c r="E23" s="3"/>
      <c r="H23" s="44" t="s">
        <v>181</v>
      </c>
      <c r="I23" s="24" t="s">
        <v>153</v>
      </c>
      <c r="J23" s="24" t="s">
        <v>184</v>
      </c>
      <c r="K23" s="26">
        <f>K$7/$E$10/24</f>
        <v>20.580882352941178</v>
      </c>
      <c r="L23" s="26">
        <f>L$7/$E$10/24</f>
        <v>28.970588235294116</v>
      </c>
      <c r="M23" s="27" t="s">
        <v>185</v>
      </c>
      <c r="N23" s="36"/>
    </row>
    <row r="24" spans="3:14" x14ac:dyDescent="0.25">
      <c r="E24" s="3"/>
      <c r="H24" s="45"/>
      <c r="I24" s="24" t="s">
        <v>165</v>
      </c>
      <c r="J24" s="24" t="s">
        <v>184</v>
      </c>
      <c r="K24" s="26">
        <f>K$7/$E$10/24</f>
        <v>20.580882352941178</v>
      </c>
      <c r="L24" s="26">
        <f>L$7/$E$10/24</f>
        <v>28.970588235294116</v>
      </c>
      <c r="M24" s="27" t="s">
        <v>185</v>
      </c>
      <c r="N24" s="36"/>
    </row>
    <row r="25" spans="3:14" x14ac:dyDescent="0.25">
      <c r="E25" s="3"/>
      <c r="H25" s="46" t="s">
        <v>188</v>
      </c>
      <c r="I25" s="24" t="s">
        <v>168</v>
      </c>
      <c r="J25" s="24"/>
      <c r="K25" s="26">
        <f>ROUNDDOWN(SUM(K23:K24),0)</f>
        <v>41</v>
      </c>
      <c r="L25" s="26">
        <f>ROUNDDOWN(SUM(L23:L24),0)</f>
        <v>57</v>
      </c>
      <c r="M25" s="27" t="s">
        <v>185</v>
      </c>
      <c r="N25" s="36"/>
    </row>
    <row r="26" spans="3:14" x14ac:dyDescent="0.25">
      <c r="E26" s="3"/>
      <c r="H26" s="45" t="s">
        <v>186</v>
      </c>
      <c r="I26" s="24"/>
      <c r="J26" s="24" t="s">
        <v>187</v>
      </c>
      <c r="K26" s="26">
        <f>ROUNDDOWN(365/K25,0)</f>
        <v>8</v>
      </c>
      <c r="L26" s="26">
        <f>ROUNDDOWN(365/L25,0)</f>
        <v>6</v>
      </c>
      <c r="M26" s="24"/>
      <c r="N26" s="36"/>
    </row>
    <row r="27" spans="3:14" x14ac:dyDescent="0.25">
      <c r="C27" s="14" t="s">
        <v>176</v>
      </c>
      <c r="D27" t="s">
        <v>177</v>
      </c>
      <c r="E27" s="28" t="s">
        <v>178</v>
      </c>
      <c r="F27" s="28"/>
      <c r="G27" s="28"/>
      <c r="H27" s="45" t="s">
        <v>189</v>
      </c>
      <c r="I27" s="24"/>
      <c r="J27" s="24"/>
      <c r="K27" s="24"/>
      <c r="L27" s="24"/>
      <c r="M27" s="24"/>
      <c r="N27" s="36"/>
    </row>
    <row r="28" spans="3:14" x14ac:dyDescent="0.25">
      <c r="E28" s="28"/>
      <c r="F28" s="28"/>
      <c r="G28" s="28"/>
      <c r="H28" s="46" t="s">
        <v>191</v>
      </c>
      <c r="I28" s="24"/>
      <c r="J28" s="24" t="s">
        <v>190</v>
      </c>
      <c r="K28" s="26">
        <f>K26*K21</f>
        <v>127157.55116399999</v>
      </c>
      <c r="L28" s="26">
        <f>L26*L21</f>
        <v>134244.57438000001</v>
      </c>
      <c r="M28" s="27" t="s">
        <v>161</v>
      </c>
      <c r="N28" s="36" t="s">
        <v>194</v>
      </c>
    </row>
    <row r="29" spans="3:14" ht="15.75" thickBot="1" x14ac:dyDescent="0.3">
      <c r="D29" t="s">
        <v>179</v>
      </c>
      <c r="H29" s="47" t="s">
        <v>193</v>
      </c>
      <c r="I29" s="38"/>
      <c r="J29" s="38" t="s">
        <v>192</v>
      </c>
      <c r="K29" s="39">
        <f>K21/(K23+K24)*365</f>
        <v>140945.44568999996</v>
      </c>
      <c r="L29" s="39">
        <f>L21/(L23+L24)*365</f>
        <v>140945.44569000002</v>
      </c>
      <c r="M29" s="40" t="s">
        <v>161</v>
      </c>
      <c r="N29" s="41"/>
    </row>
    <row r="31" spans="3:14" ht="156.75" customHeight="1" x14ac:dyDescent="0.25">
      <c r="H31" s="53" t="s">
        <v>198</v>
      </c>
      <c r="I31" s="48"/>
      <c r="J31" s="48"/>
      <c r="K31" s="48"/>
      <c r="L31" s="48"/>
      <c r="M31" s="48"/>
      <c r="N31" s="48"/>
    </row>
  </sheetData>
  <mergeCells count="2">
    <mergeCell ref="E27:G28"/>
    <mergeCell ref="H31:N31"/>
  </mergeCells>
  <phoneticPr fontId="7" type="noConversion"/>
  <hyperlinks>
    <hyperlink ref="D6" r:id="rId1" xr:uid="{A81C5BB5-192C-464F-BAD8-82FACB5D4801}"/>
    <hyperlink ref="D9" r:id="rId2" location="public/emission-report" xr:uid="{87716228-5EB0-4DE5-BCE3-3E7FBC0501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F3006-5111-4BC4-A346-0F7C796C008F}">
  <dimension ref="A4:BJ8"/>
  <sheetViews>
    <sheetView workbookViewId="0">
      <selection activeCell="B8" sqref="B8"/>
    </sheetView>
  </sheetViews>
  <sheetFormatPr defaultRowHeight="15" x14ac:dyDescent="0.25"/>
  <cols>
    <col min="2" max="2" width="15.7109375" customWidth="1"/>
    <col min="5" max="5" width="28" customWidth="1"/>
    <col min="10" max="10" width="12.85546875" customWidth="1"/>
  </cols>
  <sheetData>
    <row r="4" spans="1:62" ht="90" customHeight="1" thickBot="1" x14ac:dyDescent="0.3">
      <c r="A4" s="6" t="s">
        <v>15</v>
      </c>
      <c r="B4" s="7" t="s">
        <v>16</v>
      </c>
      <c r="C4" s="7" t="s">
        <v>17</v>
      </c>
      <c r="D4" s="7" t="s">
        <v>18</v>
      </c>
      <c r="E4" s="7" t="s">
        <v>19</v>
      </c>
      <c r="F4" s="7" t="s">
        <v>20</v>
      </c>
      <c r="G4" s="7" t="s">
        <v>21</v>
      </c>
      <c r="H4" s="7" t="s">
        <v>22</v>
      </c>
      <c r="I4" s="6" t="s">
        <v>23</v>
      </c>
      <c r="J4" s="7" t="s">
        <v>24</v>
      </c>
      <c r="K4" s="6" t="s">
        <v>25</v>
      </c>
      <c r="L4" s="7" t="s">
        <v>26</v>
      </c>
      <c r="M4" s="7" t="s">
        <v>27</v>
      </c>
      <c r="N4" s="7" t="s">
        <v>28</v>
      </c>
      <c r="O4" s="7" t="s">
        <v>29</v>
      </c>
      <c r="P4" s="7" t="s">
        <v>30</v>
      </c>
      <c r="Q4" s="7" t="s">
        <v>31</v>
      </c>
      <c r="R4" s="8" t="s">
        <v>32</v>
      </c>
      <c r="S4" s="9" t="s">
        <v>33</v>
      </c>
      <c r="T4" s="9" t="s">
        <v>34</v>
      </c>
      <c r="U4" s="9" t="s">
        <v>35</v>
      </c>
      <c r="V4" s="9" t="s">
        <v>35</v>
      </c>
      <c r="W4" s="6" t="s">
        <v>36</v>
      </c>
      <c r="X4" s="7" t="s">
        <v>37</v>
      </c>
      <c r="Y4" s="7" t="s">
        <v>38</v>
      </c>
      <c r="Z4" s="7" t="s">
        <v>39</v>
      </c>
      <c r="AA4" s="7" t="s">
        <v>40</v>
      </c>
      <c r="AB4" s="7" t="s">
        <v>41</v>
      </c>
      <c r="AC4" s="7" t="s">
        <v>42</v>
      </c>
      <c r="AD4" s="7" t="s">
        <v>43</v>
      </c>
      <c r="AE4" s="7" t="s">
        <v>44</v>
      </c>
      <c r="AF4" s="7" t="s">
        <v>45</v>
      </c>
      <c r="AG4" s="7" t="s">
        <v>46</v>
      </c>
      <c r="AH4" s="10" t="s">
        <v>47</v>
      </c>
      <c r="AI4" s="7" t="s">
        <v>48</v>
      </c>
      <c r="AJ4" s="7" t="s">
        <v>49</v>
      </c>
      <c r="AK4" s="7" t="s">
        <v>50</v>
      </c>
      <c r="AL4" s="7" t="s">
        <v>51</v>
      </c>
      <c r="AM4" s="7" t="s">
        <v>52</v>
      </c>
      <c r="AN4" s="7" t="s">
        <v>53</v>
      </c>
      <c r="AO4" s="7" t="s">
        <v>54</v>
      </c>
      <c r="AP4" s="7" t="s">
        <v>55</v>
      </c>
      <c r="AQ4" s="7" t="s">
        <v>56</v>
      </c>
      <c r="AR4" s="7" t="s">
        <v>57</v>
      </c>
      <c r="AS4" s="7" t="s">
        <v>58</v>
      </c>
      <c r="AT4" s="6" t="s">
        <v>59</v>
      </c>
      <c r="AU4" s="7" t="s">
        <v>60</v>
      </c>
      <c r="AV4" s="7" t="s">
        <v>61</v>
      </c>
      <c r="AW4" s="10" t="s">
        <v>62</v>
      </c>
      <c r="AX4" s="7" t="s">
        <v>63</v>
      </c>
      <c r="AY4" s="7" t="s">
        <v>64</v>
      </c>
      <c r="AZ4" s="7" t="s">
        <v>65</v>
      </c>
      <c r="BA4" s="7" t="s">
        <v>66</v>
      </c>
      <c r="BB4" s="7" t="s">
        <v>67</v>
      </c>
      <c r="BC4" s="7" t="s">
        <v>68</v>
      </c>
      <c r="BD4" s="7" t="s">
        <v>69</v>
      </c>
      <c r="BE4" s="7" t="s">
        <v>70</v>
      </c>
      <c r="BF4" s="7" t="s">
        <v>71</v>
      </c>
      <c r="BG4" s="7" t="s">
        <v>72</v>
      </c>
      <c r="BH4" s="7" t="s">
        <v>73</v>
      </c>
      <c r="BI4" s="10" t="s">
        <v>74</v>
      </c>
      <c r="BJ4" s="11" t="s">
        <v>75</v>
      </c>
    </row>
    <row r="5" spans="1:62" x14ac:dyDescent="0.25">
      <c r="A5" s="1" t="s">
        <v>0</v>
      </c>
      <c r="B5" t="s">
        <v>1</v>
      </c>
      <c r="C5" t="s">
        <v>2</v>
      </c>
      <c r="D5">
        <v>2023</v>
      </c>
      <c r="E5" t="s">
        <v>3</v>
      </c>
      <c r="F5" t="s">
        <v>4</v>
      </c>
      <c r="I5" s="2" t="s">
        <v>5</v>
      </c>
      <c r="J5" s="3" t="s">
        <v>6</v>
      </c>
      <c r="K5" s="1"/>
      <c r="L5" t="s">
        <v>7</v>
      </c>
      <c r="M5" t="s">
        <v>8</v>
      </c>
      <c r="N5" t="s">
        <v>9</v>
      </c>
      <c r="O5" t="s">
        <v>10</v>
      </c>
      <c r="P5" t="s">
        <v>11</v>
      </c>
      <c r="Q5" t="s">
        <v>12</v>
      </c>
      <c r="R5" s="2"/>
      <c r="S5" s="3" t="s">
        <v>13</v>
      </c>
      <c r="T5" s="3" t="s">
        <v>13</v>
      </c>
      <c r="U5" s="3"/>
      <c r="V5" s="3"/>
      <c r="W5" s="1">
        <v>4121.76</v>
      </c>
      <c r="Y5">
        <v>12845.79</v>
      </c>
      <c r="Z5">
        <v>5326.85</v>
      </c>
      <c r="AA5">
        <v>2915.32</v>
      </c>
      <c r="AB5">
        <v>2897.11</v>
      </c>
      <c r="AC5">
        <v>1706.5</v>
      </c>
      <c r="AD5" s="3" t="s">
        <v>14</v>
      </c>
      <c r="AE5" s="3" t="s">
        <v>14</v>
      </c>
      <c r="AG5">
        <v>778.5</v>
      </c>
      <c r="AH5" s="4">
        <v>373.71</v>
      </c>
      <c r="AI5">
        <v>2.77</v>
      </c>
      <c r="AJ5" s="3" t="s">
        <v>14</v>
      </c>
      <c r="AK5" s="3" t="s">
        <v>14</v>
      </c>
      <c r="AL5" s="3" t="s">
        <v>14</v>
      </c>
      <c r="AM5" s="3" t="s">
        <v>14</v>
      </c>
      <c r="AN5">
        <v>1164.71</v>
      </c>
      <c r="AO5">
        <v>8.6300000000000008</v>
      </c>
      <c r="AP5" s="3" t="s">
        <v>14</v>
      </c>
      <c r="AQ5" s="3" t="s">
        <v>14</v>
      </c>
      <c r="AR5" s="3" t="s">
        <v>14</v>
      </c>
      <c r="AS5" s="3" t="s">
        <v>14</v>
      </c>
      <c r="AT5" s="2" t="s">
        <v>14</v>
      </c>
      <c r="AU5">
        <v>778.5</v>
      </c>
      <c r="AV5" s="3" t="s">
        <v>14</v>
      </c>
      <c r="AW5" s="4"/>
      <c r="AY5" s="3" t="s">
        <v>14</v>
      </c>
      <c r="AZ5" s="3" t="s">
        <v>14</v>
      </c>
      <c r="BA5" s="3" t="s">
        <v>14</v>
      </c>
      <c r="BB5" s="3" t="s">
        <v>14</v>
      </c>
      <c r="BE5" s="3" t="s">
        <v>14</v>
      </c>
      <c r="BF5" s="3" t="s">
        <v>14</v>
      </c>
      <c r="BG5" s="3" t="s">
        <v>14</v>
      </c>
      <c r="BH5" s="3" t="s">
        <v>14</v>
      </c>
      <c r="BI5" s="4"/>
      <c r="BJ5" s="5"/>
    </row>
    <row r="6" spans="1:62" x14ac:dyDescent="0.25">
      <c r="A6" s="1" t="s">
        <v>86</v>
      </c>
      <c r="B6" t="s">
        <v>87</v>
      </c>
      <c r="C6" t="s">
        <v>2</v>
      </c>
      <c r="D6">
        <v>2023</v>
      </c>
      <c r="E6" t="s">
        <v>88</v>
      </c>
      <c r="F6" t="s">
        <v>89</v>
      </c>
      <c r="I6" s="2" t="s">
        <v>90</v>
      </c>
      <c r="J6" s="3" t="s">
        <v>6</v>
      </c>
      <c r="K6" s="1"/>
      <c r="L6" t="s">
        <v>7</v>
      </c>
      <c r="M6" t="s">
        <v>8</v>
      </c>
      <c r="N6" t="s">
        <v>9</v>
      </c>
      <c r="O6" t="s">
        <v>10</v>
      </c>
      <c r="P6" t="s">
        <v>11</v>
      </c>
      <c r="Q6" t="s">
        <v>12</v>
      </c>
      <c r="R6" s="2"/>
      <c r="S6" s="3" t="s">
        <v>13</v>
      </c>
      <c r="T6" s="3" t="s">
        <v>13</v>
      </c>
      <c r="U6" s="3"/>
      <c r="V6" s="3"/>
      <c r="W6" s="1">
        <v>15841.83</v>
      </c>
      <c r="Y6">
        <v>49341.31</v>
      </c>
      <c r="Z6">
        <v>5232.5600000000004</v>
      </c>
      <c r="AA6">
        <v>8240.33</v>
      </c>
      <c r="AB6">
        <v>34759.22</v>
      </c>
      <c r="AC6">
        <v>1109.2</v>
      </c>
      <c r="AD6" s="3" t="s">
        <v>14</v>
      </c>
      <c r="AE6" s="3" t="s">
        <v>14</v>
      </c>
      <c r="AG6">
        <v>2939.7</v>
      </c>
      <c r="AH6" s="4">
        <v>365.37</v>
      </c>
      <c r="AI6">
        <v>2.17</v>
      </c>
      <c r="AJ6" s="3" t="s">
        <v>14</v>
      </c>
      <c r="AK6" s="3" t="s">
        <v>14</v>
      </c>
      <c r="AL6" s="3" t="s">
        <v>14</v>
      </c>
      <c r="AM6" s="3" t="s">
        <v>14</v>
      </c>
      <c r="AN6">
        <v>1137.99</v>
      </c>
      <c r="AO6">
        <v>6.75</v>
      </c>
      <c r="AP6" s="3" t="s">
        <v>14</v>
      </c>
      <c r="AQ6" s="3" t="s">
        <v>14</v>
      </c>
      <c r="AR6" s="3" t="s">
        <v>14</v>
      </c>
      <c r="AS6" s="3" t="s">
        <v>14</v>
      </c>
      <c r="AT6" s="2" t="s">
        <v>14</v>
      </c>
      <c r="AU6">
        <v>2939.7</v>
      </c>
      <c r="AV6" s="3" t="s">
        <v>14</v>
      </c>
      <c r="AW6" s="4"/>
      <c r="AY6" s="3" t="s">
        <v>14</v>
      </c>
      <c r="AZ6" s="3" t="s">
        <v>14</v>
      </c>
      <c r="BA6" s="3" t="s">
        <v>14</v>
      </c>
      <c r="BB6" s="3" t="s">
        <v>14</v>
      </c>
      <c r="BE6" s="3" t="s">
        <v>14</v>
      </c>
      <c r="BF6" s="3" t="s">
        <v>14</v>
      </c>
      <c r="BG6" s="3" t="s">
        <v>14</v>
      </c>
      <c r="BH6" s="3" t="s">
        <v>14</v>
      </c>
      <c r="BI6" s="4"/>
      <c r="BJ6" s="5"/>
    </row>
    <row r="7" spans="1:62" x14ac:dyDescent="0.25">
      <c r="A7" s="1" t="s">
        <v>91</v>
      </c>
      <c r="B7" t="s">
        <v>92</v>
      </c>
      <c r="C7" t="s">
        <v>2</v>
      </c>
      <c r="D7">
        <v>2023</v>
      </c>
      <c r="E7" t="s">
        <v>93</v>
      </c>
      <c r="F7" t="s">
        <v>89</v>
      </c>
      <c r="I7" s="2" t="s">
        <v>94</v>
      </c>
      <c r="J7" s="3" t="s">
        <v>6</v>
      </c>
      <c r="K7" s="1"/>
      <c r="L7" t="s">
        <v>7</v>
      </c>
      <c r="M7" t="s">
        <v>8</v>
      </c>
      <c r="N7" t="s">
        <v>9</v>
      </c>
      <c r="O7" t="s">
        <v>10</v>
      </c>
      <c r="P7" t="s">
        <v>11</v>
      </c>
      <c r="Q7" t="s">
        <v>12</v>
      </c>
      <c r="R7" s="2" t="s">
        <v>13</v>
      </c>
      <c r="S7" s="3"/>
      <c r="T7" s="3" t="s">
        <v>13</v>
      </c>
      <c r="U7" s="3"/>
      <c r="V7" s="3"/>
      <c r="W7" s="1">
        <v>20422.990000000002</v>
      </c>
      <c r="Y7">
        <v>63715.37</v>
      </c>
      <c r="Z7">
        <v>8393.16</v>
      </c>
      <c r="AA7">
        <v>19004.830000000002</v>
      </c>
      <c r="AB7">
        <v>35092.5</v>
      </c>
      <c r="AC7">
        <v>1224.8900000000001</v>
      </c>
      <c r="AD7" s="3" t="s">
        <v>14</v>
      </c>
      <c r="AE7" s="3" t="s">
        <v>14</v>
      </c>
      <c r="AG7">
        <v>4107</v>
      </c>
      <c r="AH7" s="4">
        <v>326.55</v>
      </c>
      <c r="AI7">
        <v>2.31</v>
      </c>
      <c r="AJ7" s="3" t="s">
        <v>14</v>
      </c>
      <c r="AK7" s="3" t="s">
        <v>14</v>
      </c>
      <c r="AL7" s="3" t="s">
        <v>14</v>
      </c>
      <c r="AM7" s="3" t="s">
        <v>14</v>
      </c>
      <c r="AN7">
        <v>1018.75</v>
      </c>
      <c r="AO7">
        <v>7.19</v>
      </c>
      <c r="AP7" s="3" t="s">
        <v>14</v>
      </c>
      <c r="AQ7" s="3" t="s">
        <v>14</v>
      </c>
      <c r="AR7" s="3" t="s">
        <v>14</v>
      </c>
      <c r="AS7" s="3" t="s">
        <v>14</v>
      </c>
      <c r="AT7" s="2" t="s">
        <v>14</v>
      </c>
      <c r="AU7">
        <v>4107</v>
      </c>
      <c r="AV7" s="3" t="s">
        <v>14</v>
      </c>
      <c r="AW7" s="4"/>
      <c r="AY7" s="3" t="s">
        <v>14</v>
      </c>
      <c r="AZ7" s="3" t="s">
        <v>14</v>
      </c>
      <c r="BA7" s="3" t="s">
        <v>14</v>
      </c>
      <c r="BB7" s="3" t="s">
        <v>14</v>
      </c>
      <c r="BE7" s="3" t="s">
        <v>14</v>
      </c>
      <c r="BF7" s="3" t="s">
        <v>14</v>
      </c>
      <c r="BG7" s="3" t="s">
        <v>14</v>
      </c>
      <c r="BH7" s="3" t="s">
        <v>14</v>
      </c>
      <c r="BI7" s="4"/>
      <c r="BJ7" s="5"/>
    </row>
    <row r="8" spans="1:62" x14ac:dyDescent="0.25">
      <c r="A8" s="1" t="s">
        <v>95</v>
      </c>
      <c r="B8" t="s">
        <v>96</v>
      </c>
      <c r="C8" t="s">
        <v>2</v>
      </c>
      <c r="D8">
        <v>2023</v>
      </c>
      <c r="E8" t="s">
        <v>97</v>
      </c>
      <c r="F8" t="s">
        <v>98</v>
      </c>
      <c r="I8" s="2" t="s">
        <v>99</v>
      </c>
      <c r="J8" s="3" t="s">
        <v>6</v>
      </c>
      <c r="K8" s="1" t="s">
        <v>100</v>
      </c>
      <c r="L8" t="s">
        <v>101</v>
      </c>
      <c r="M8" t="s">
        <v>102</v>
      </c>
      <c r="N8" t="s">
        <v>103</v>
      </c>
      <c r="O8" t="s">
        <v>104</v>
      </c>
      <c r="P8" t="s">
        <v>105</v>
      </c>
      <c r="Q8" t="s">
        <v>106</v>
      </c>
      <c r="R8" s="2" t="s">
        <v>13</v>
      </c>
      <c r="S8" s="3"/>
      <c r="T8" s="3"/>
      <c r="U8" s="3"/>
      <c r="V8" s="3"/>
      <c r="W8" s="1">
        <v>12486.45</v>
      </c>
      <c r="Y8">
        <v>39479.06</v>
      </c>
      <c r="Z8">
        <v>9667.69</v>
      </c>
      <c r="AA8">
        <v>18214.61</v>
      </c>
      <c r="AB8">
        <v>10608.3</v>
      </c>
      <c r="AC8">
        <v>988.47</v>
      </c>
      <c r="AD8" s="3" t="s">
        <v>14</v>
      </c>
      <c r="AE8" s="3" t="s">
        <v>14</v>
      </c>
      <c r="AG8">
        <v>3919</v>
      </c>
      <c r="AH8" s="4">
        <v>248.92</v>
      </c>
      <c r="AI8">
        <v>5.95</v>
      </c>
      <c r="AJ8" s="3" t="s">
        <v>14</v>
      </c>
      <c r="AK8" s="3" t="s">
        <v>14</v>
      </c>
      <c r="AL8" s="3" t="s">
        <v>14</v>
      </c>
      <c r="AM8" s="3" t="s">
        <v>14</v>
      </c>
      <c r="AN8">
        <v>787.03</v>
      </c>
      <c r="AO8">
        <v>18.809999999999999</v>
      </c>
      <c r="AP8" s="3" t="s">
        <v>14</v>
      </c>
      <c r="AQ8" s="3" t="s">
        <v>14</v>
      </c>
      <c r="AR8" s="3" t="s">
        <v>14</v>
      </c>
      <c r="AS8" s="3" t="s">
        <v>14</v>
      </c>
      <c r="AT8" s="2" t="s">
        <v>14</v>
      </c>
      <c r="AU8">
        <v>3919</v>
      </c>
      <c r="AV8" s="3" t="s">
        <v>14</v>
      </c>
      <c r="AW8" s="4"/>
      <c r="AY8" s="3" t="s">
        <v>14</v>
      </c>
      <c r="AZ8" s="3" t="s">
        <v>14</v>
      </c>
      <c r="BA8" s="3" t="s">
        <v>14</v>
      </c>
      <c r="BB8" s="3" t="s">
        <v>14</v>
      </c>
      <c r="BE8" s="3" t="s">
        <v>14</v>
      </c>
      <c r="BF8" s="3" t="s">
        <v>14</v>
      </c>
      <c r="BG8" s="3" t="s">
        <v>14</v>
      </c>
      <c r="BH8" s="3" t="s">
        <v>14</v>
      </c>
      <c r="BI8" s="4"/>
      <c r="BJ8" s="5"/>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99522-8C07-4E02-955D-DF74799D7F78}">
  <dimension ref="B3:K8"/>
  <sheetViews>
    <sheetView workbookViewId="0">
      <selection activeCell="B5" sqref="B5:E8"/>
    </sheetView>
  </sheetViews>
  <sheetFormatPr defaultRowHeight="15" x14ac:dyDescent="0.25"/>
  <cols>
    <col min="2" max="2" width="9.28515625" customWidth="1"/>
    <col min="3" max="3" width="9.85546875" bestFit="1" customWidth="1"/>
    <col min="4" max="8" width="14.140625" customWidth="1"/>
    <col min="9" max="9" width="23.7109375" bestFit="1" customWidth="1"/>
    <col min="10" max="15" width="14.140625" customWidth="1"/>
  </cols>
  <sheetData>
    <row r="3" spans="2:11" x14ac:dyDescent="0.25">
      <c r="D3" t="s">
        <v>85</v>
      </c>
    </row>
    <row r="5" spans="2:11" ht="30" customHeight="1" x14ac:dyDescent="0.25">
      <c r="D5" s="12" t="s">
        <v>79</v>
      </c>
      <c r="E5" s="12" t="s">
        <v>80</v>
      </c>
      <c r="F5" s="12" t="s">
        <v>78</v>
      </c>
      <c r="G5" s="12" t="s">
        <v>82</v>
      </c>
      <c r="H5" s="12" t="s">
        <v>81</v>
      </c>
      <c r="I5" s="12"/>
      <c r="J5" s="12"/>
      <c r="K5" s="12"/>
    </row>
    <row r="6" spans="2:11" x14ac:dyDescent="0.25">
      <c r="B6" t="s">
        <v>77</v>
      </c>
      <c r="C6" t="s">
        <v>76</v>
      </c>
      <c r="D6">
        <v>8288</v>
      </c>
      <c r="E6">
        <v>11755</v>
      </c>
      <c r="F6">
        <v>15335</v>
      </c>
      <c r="G6">
        <v>16898</v>
      </c>
      <c r="H6">
        <v>16962</v>
      </c>
      <c r="I6" s="13" t="s">
        <v>83</v>
      </c>
    </row>
    <row r="7" spans="2:11" x14ac:dyDescent="0.25">
      <c r="D7">
        <v>8233</v>
      </c>
      <c r="I7" s="13" t="s">
        <v>84</v>
      </c>
    </row>
    <row r="8" spans="2:11" x14ac:dyDescent="0.25">
      <c r="D8">
        <v>8397</v>
      </c>
      <c r="E8">
        <v>11820</v>
      </c>
      <c r="I8" s="13" t="s">
        <v>132</v>
      </c>
    </row>
  </sheetData>
  <hyperlinks>
    <hyperlink ref="I6" r:id="rId1" xr:uid="{68E304B0-EB82-4E3E-88B7-D0859EEF59B8}"/>
    <hyperlink ref="I7" r:id="rId2" xr:uid="{357BB13A-1E77-44CB-874A-83948A5B2CDA}"/>
    <hyperlink ref="I8" r:id="rId3" xr:uid="{D56086B6-DFD0-415B-ABF8-40C8863017E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FDD1E-3384-4BC5-BBB7-7F77A1476AB3}">
  <dimension ref="A1:A25"/>
  <sheetViews>
    <sheetView zoomScale="175" zoomScaleNormal="175" workbookViewId="0">
      <selection activeCell="A12" sqref="A12"/>
    </sheetView>
  </sheetViews>
  <sheetFormatPr defaultRowHeight="15" x14ac:dyDescent="0.25"/>
  <cols>
    <col min="1" max="1" width="90.28515625" bestFit="1" customWidth="1"/>
  </cols>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Näidisarvutus</vt:lpstr>
      <vt:lpstr>Laevad</vt:lpstr>
      <vt:lpstr>Vahemaad</vt:lpstr>
      <vt:lpstr>Schedules - Vessel search resul</vt:lpstr>
    </vt:vector>
  </TitlesOfParts>
  <Company>Tallinn University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Tõnis Hunt</dc:creator>
  <cp:lastModifiedBy>Tõnis Hunt</cp:lastModifiedBy>
  <dcterms:created xsi:type="dcterms:W3CDTF">2025-03-03T11:35:51Z</dcterms:created>
  <dcterms:modified xsi:type="dcterms:W3CDTF">2025-03-10T14:30:41Z</dcterms:modified>
</cp:coreProperties>
</file>