
<file path=[Content_Types].xml><?xml version="1.0" encoding="utf-8"?>
<Types xmlns="http://schemas.openxmlformats.org/package/2006/content-types">
  <Default Extension="bin" ContentType="application/vnd.openxmlformats-officedocument.oleObject"/>
  <Default Extension="emf" ContentType="image/x-emf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4.xml" ContentType="application/vnd.openxmlformats-officedocument.drawing+xml"/>
  <Override PartName="/xl/charts/chart8.xml" ContentType="application/vnd.openxmlformats-officedocument.drawingml.chart+xml"/>
  <Override PartName="/xl/printerSettings/printerSettings1.bin" ContentType="application/vnd.openxmlformats-officedocument.spreadsheetml.printerSettings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drawings/drawing6.xml" ContentType="application/vnd.openxmlformats-officedocument.drawing+xml"/>
  <Override PartName="/xl/charts/chart10.xml" ContentType="application/vnd.openxmlformats-officedocument.drawingml.chart+xml"/>
  <Override PartName="/xl/drawings/drawing7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8.xml" ContentType="application/vnd.openxmlformats-officedocument.drawing+xml"/>
  <Override PartName="/xl/charts/chart13.xml" ContentType="application/vnd.openxmlformats-officedocument.drawingml.chart+xml"/>
  <Override PartName="/xl/drawings/drawing9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printerSettings/printerSettings2.bin" ContentType="application/vnd.openxmlformats-officedocument.spreadsheetml.printerSettings"/>
  <Override PartName="/xl/drawings/drawing10.xml" ContentType="application/vnd.openxmlformats-officedocument.drawing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11.xml" ContentType="application/vnd.openxmlformats-officedocument.drawingml.chartshapes+xml"/>
  <Override PartName="/xl/printerSettings/printerSettings3.bin" ContentType="application/vnd.openxmlformats-officedocument.spreadsheetml.printerSettings"/>
  <Override PartName="/xl/drawings/drawing12.xml" ContentType="application/vnd.openxmlformats-officedocument.drawing+xml"/>
  <Override PartName="/xl/charts/chart20.xml" ContentType="application/vnd.openxmlformats-officedocument.drawingml.chart+xml"/>
  <Override PartName="/xl/printerSettings/printerSettings4.bin" ContentType="application/vnd.openxmlformats-officedocument.spreadsheetml.printerSettings"/>
  <Override PartName="/xl/drawings/drawing1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harts/chart2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88" yWindow="-24" windowWidth="14340" windowHeight="8304" tabRatio="694"/>
  </bookViews>
  <sheets>
    <sheet name="N10.3" sheetId="5" r:id="rId1"/>
    <sheet name="N10.4" sheetId="3" r:id="rId2"/>
    <sheet name="N10.5" sheetId="1" r:id="rId3"/>
    <sheet name="N10.7" sheetId="2" r:id="rId4"/>
    <sheet name="J10.9" sheetId="4" r:id="rId5"/>
    <sheet name="N10.8,9" sheetId="13" r:id="rId6"/>
    <sheet name="N10.10" sheetId="19" r:id="rId7"/>
    <sheet name="N10.11" sheetId="7" r:id="rId8"/>
    <sheet name="P10.8" sheetId="14" r:id="rId9"/>
    <sheet name="N10.13" sheetId="8" r:id="rId10"/>
    <sheet name="N10.14" sheetId="9" r:id="rId11"/>
    <sheet name="N10.15" sheetId="11" r:id="rId12"/>
    <sheet name="N10.16,20" sheetId="12" r:id="rId13"/>
    <sheet name="N10.18" sheetId="16" r:id="rId14"/>
    <sheet name="N10.19" sheetId="17" r:id="rId15"/>
  </sheets>
  <definedNames>
    <definedName name="solver_adj" localSheetId="12" hidden="1">'N10.16,20'!$E$5:$G$5</definedName>
    <definedName name="solver_cvg" localSheetId="12" hidden="1">0.0001</definedName>
    <definedName name="solver_drv" localSheetId="12" hidden="1">1</definedName>
    <definedName name="solver_eng" localSheetId="12" hidden="1">1</definedName>
    <definedName name="solver_est" localSheetId="12" hidden="1">1</definedName>
    <definedName name="solver_itr" localSheetId="12" hidden="1">100</definedName>
    <definedName name="solver_lhs1" localSheetId="12" hidden="1">'N10.16,20'!$F$5</definedName>
    <definedName name="solver_lhs2" localSheetId="12" hidden="1">'N10.16,20'!$E$5</definedName>
    <definedName name="solver_lhs3" localSheetId="12" hidden="1">'N10.16,20'!$G$5</definedName>
    <definedName name="solver_lin" localSheetId="12" hidden="1">2</definedName>
    <definedName name="solver_mip" localSheetId="12" hidden="1">2147483647</definedName>
    <definedName name="solver_mni" localSheetId="12" hidden="1">30</definedName>
    <definedName name="solver_mrt" localSheetId="12" hidden="1">0.075</definedName>
    <definedName name="solver_msl" localSheetId="12" hidden="1">2</definedName>
    <definedName name="solver_neg" localSheetId="12" hidden="1">1</definedName>
    <definedName name="solver_nod" localSheetId="12" hidden="1">2147483647</definedName>
    <definedName name="solver_num" localSheetId="12" hidden="1">3</definedName>
    <definedName name="solver_nwt" localSheetId="12" hidden="1">1</definedName>
    <definedName name="solver_opt" localSheetId="12" hidden="1">'N10.16,20'!$J$32</definedName>
    <definedName name="solver_pre" localSheetId="12" hidden="1">0.000001</definedName>
    <definedName name="solver_rbv" localSheetId="12" hidden="1">1</definedName>
    <definedName name="solver_rel1" localSheetId="12" hidden="1">1</definedName>
    <definedName name="solver_rel2" localSheetId="12" hidden="1">1</definedName>
    <definedName name="solver_rel3" localSheetId="12" hidden="1">1</definedName>
    <definedName name="solver_rhs1" localSheetId="12" hidden="1">1</definedName>
    <definedName name="solver_rhs2" localSheetId="12" hidden="1">1</definedName>
    <definedName name="solver_rhs3" localSheetId="12" hidden="1">1</definedName>
    <definedName name="solver_rlx" localSheetId="12" hidden="1">1</definedName>
    <definedName name="solver_rsd" localSheetId="12" hidden="1">0</definedName>
    <definedName name="solver_scl" localSheetId="12" hidden="1">2</definedName>
    <definedName name="solver_sho" localSheetId="12" hidden="1">2</definedName>
    <definedName name="solver_ssz" localSheetId="12" hidden="1">100</definedName>
    <definedName name="solver_tim" localSheetId="12" hidden="1">100</definedName>
    <definedName name="solver_tol" localSheetId="12" hidden="1">0.05</definedName>
    <definedName name="solver_typ" localSheetId="12" hidden="1">2</definedName>
    <definedName name="solver_val" localSheetId="12" hidden="1">0</definedName>
    <definedName name="solver_ver" localSheetId="12" hidden="1">3</definedName>
  </definedNames>
  <calcPr calcId="145621"/>
</workbook>
</file>

<file path=xl/calcChain.xml><?xml version="1.0" encoding="utf-8"?>
<calcChain xmlns="http://schemas.openxmlformats.org/spreadsheetml/2006/main">
  <c r="C7" i="2" l="1"/>
  <c r="M9" i="16" l="1"/>
  <c r="M8" i="16"/>
  <c r="M7" i="16"/>
  <c r="M6" i="16"/>
  <c r="E70" i="16"/>
  <c r="F53" i="16"/>
  <c r="F51" i="12" l="1"/>
  <c r="F47" i="12"/>
  <c r="F48" i="12"/>
  <c r="F49" i="12"/>
  <c r="F46" i="12"/>
  <c r="E47" i="12"/>
  <c r="E48" i="12"/>
  <c r="E49" i="12"/>
  <c r="E46" i="12"/>
  <c r="E8" i="12"/>
  <c r="F8" i="12"/>
  <c r="E9" i="12"/>
  <c r="F9" i="12"/>
  <c r="E10" i="12"/>
  <c r="G10" i="12"/>
  <c r="G9" i="12"/>
  <c r="G8" i="12"/>
  <c r="F10" i="12"/>
  <c r="E11" i="12"/>
  <c r="F11" i="12"/>
  <c r="E12" i="12"/>
  <c r="F12" i="12"/>
  <c r="E13" i="12"/>
  <c r="F13" i="12"/>
  <c r="E14" i="12"/>
  <c r="G14" i="12"/>
  <c r="G13" i="12"/>
  <c r="G12" i="12"/>
  <c r="G11" i="12"/>
  <c r="F14" i="12"/>
  <c r="E15" i="12"/>
  <c r="F15" i="12"/>
  <c r="E16" i="12"/>
  <c r="F16" i="12"/>
  <c r="E17" i="12"/>
  <c r="F17" i="12"/>
  <c r="E18" i="12"/>
  <c r="G18" i="12"/>
  <c r="G17" i="12"/>
  <c r="G16" i="12"/>
  <c r="G15" i="12"/>
  <c r="F18" i="12"/>
  <c r="E19" i="12"/>
  <c r="F19" i="12"/>
  <c r="E20" i="12"/>
  <c r="F20" i="12"/>
  <c r="E21" i="12"/>
  <c r="F21" i="12"/>
  <c r="E22" i="12"/>
  <c r="G22" i="12"/>
  <c r="G21" i="12"/>
  <c r="G20" i="12"/>
  <c r="G19" i="12"/>
  <c r="F22" i="12"/>
  <c r="E23" i="12"/>
  <c r="F23" i="12"/>
  <c r="E24" i="12"/>
  <c r="F24" i="12"/>
  <c r="E25" i="12"/>
  <c r="F25" i="12"/>
  <c r="E26" i="12"/>
  <c r="G26" i="12"/>
  <c r="G25" i="12"/>
  <c r="G24" i="12"/>
  <c r="G23" i="12"/>
  <c r="F26" i="12"/>
  <c r="E27" i="12"/>
  <c r="F27" i="12"/>
  <c r="E28" i="12"/>
  <c r="F28" i="12"/>
  <c r="E29" i="12"/>
  <c r="F29" i="12"/>
  <c r="E30" i="12"/>
  <c r="F30" i="12"/>
  <c r="G28" i="12"/>
  <c r="D38" i="12"/>
  <c r="D47" i="12"/>
  <c r="G29" i="12"/>
  <c r="D39" i="12"/>
  <c r="D48" i="12"/>
  <c r="G30" i="12"/>
  <c r="D40" i="12"/>
  <c r="D49" i="12"/>
  <c r="G27" i="12"/>
  <c r="D37" i="12"/>
  <c r="D46" i="12"/>
  <c r="H10" i="17"/>
  <c r="E10" i="17"/>
  <c r="H7" i="17"/>
  <c r="H8" i="17"/>
  <c r="H6" i="17"/>
  <c r="E7" i="17"/>
  <c r="E8" i="17"/>
  <c r="E6" i="17"/>
  <c r="C29" i="16"/>
  <c r="D30" i="16" s="1"/>
  <c r="E30" i="16" s="1"/>
  <c r="C30" i="16"/>
  <c r="D31" i="16"/>
  <c r="E31" i="16" s="1"/>
  <c r="C31" i="16"/>
  <c r="D32" i="16" s="1"/>
  <c r="E32" i="16" s="1"/>
  <c r="C9" i="16"/>
  <c r="D10" i="16" s="1"/>
  <c r="E10" i="16" s="1"/>
  <c r="C10" i="16"/>
  <c r="D11" i="16" s="1"/>
  <c r="E11" i="16" s="1"/>
  <c r="C11" i="16"/>
  <c r="D12" i="16" s="1"/>
  <c r="E12" i="16" s="1"/>
  <c r="C56" i="16"/>
  <c r="C55" i="16"/>
  <c r="C62" i="16" s="1"/>
  <c r="D62" i="16" s="1"/>
  <c r="C63" i="16"/>
  <c r="D63" i="16" s="1"/>
  <c r="C65" i="16"/>
  <c r="D65" i="16" s="1"/>
  <c r="C66" i="16"/>
  <c r="C61" i="16"/>
  <c r="D61" i="16"/>
  <c r="C60" i="16"/>
  <c r="D60" i="16"/>
  <c r="C59" i="16"/>
  <c r="D59" i="16"/>
  <c r="C43" i="16"/>
  <c r="C44" i="16"/>
  <c r="E45" i="16" s="1"/>
  <c r="D45" i="16"/>
  <c r="E44" i="16"/>
  <c r="D44" i="16"/>
  <c r="E43" i="16"/>
  <c r="D43" i="16"/>
  <c r="C28" i="16"/>
  <c r="E29" i="16" s="1"/>
  <c r="C32" i="16"/>
  <c r="D33" i="16" s="1"/>
  <c r="C8" i="16"/>
  <c r="D9" i="16" s="1"/>
  <c r="E9" i="16" s="1"/>
  <c r="C12" i="16"/>
  <c r="D13" i="16" s="1"/>
  <c r="H12" i="12"/>
  <c r="I12" i="12"/>
  <c r="J12" i="12"/>
  <c r="H13" i="12"/>
  <c r="I13" i="12"/>
  <c r="J13" i="12"/>
  <c r="H14" i="12"/>
  <c r="I14" i="12"/>
  <c r="J14" i="12"/>
  <c r="H15" i="12"/>
  <c r="I15" i="12"/>
  <c r="J15" i="12"/>
  <c r="H16" i="12"/>
  <c r="I16" i="12"/>
  <c r="J16" i="12"/>
  <c r="H17" i="12"/>
  <c r="I17" i="12"/>
  <c r="J17" i="12"/>
  <c r="H18" i="12"/>
  <c r="I18" i="12"/>
  <c r="J18" i="12"/>
  <c r="H19" i="12"/>
  <c r="I19" i="12"/>
  <c r="J19" i="12"/>
  <c r="H20" i="12"/>
  <c r="I20" i="12"/>
  <c r="J20" i="12"/>
  <c r="H21" i="12"/>
  <c r="I21" i="12"/>
  <c r="J21" i="12"/>
  <c r="H22" i="12"/>
  <c r="I22" i="12"/>
  <c r="J22" i="12"/>
  <c r="H23" i="12"/>
  <c r="I23" i="12"/>
  <c r="J23" i="12"/>
  <c r="H24" i="12"/>
  <c r="I24" i="12"/>
  <c r="J24" i="12"/>
  <c r="H25" i="12"/>
  <c r="I25" i="12"/>
  <c r="J25" i="12"/>
  <c r="H26" i="12"/>
  <c r="I26" i="12"/>
  <c r="J26" i="12"/>
  <c r="H27" i="12"/>
  <c r="I27" i="12"/>
  <c r="J27" i="12"/>
  <c r="H28" i="12"/>
  <c r="I28" i="12"/>
  <c r="J28" i="12"/>
  <c r="H29" i="12"/>
  <c r="I29" i="12"/>
  <c r="J29" i="12"/>
  <c r="H30" i="12"/>
  <c r="I30" i="12"/>
  <c r="J30" i="12"/>
  <c r="J32" i="12"/>
  <c r="C51" i="14"/>
  <c r="C50" i="14"/>
  <c r="C57" i="14"/>
  <c r="D57" i="14"/>
  <c r="E57" i="14"/>
  <c r="C58" i="14"/>
  <c r="D58" i="14"/>
  <c r="E58" i="14"/>
  <c r="C59" i="14"/>
  <c r="D59" i="14"/>
  <c r="E59" i="14"/>
  <c r="C60" i="14"/>
  <c r="D60" i="14"/>
  <c r="E60" i="14"/>
  <c r="E63" i="14"/>
  <c r="C54" i="14"/>
  <c r="C39" i="14"/>
  <c r="C40" i="14"/>
  <c r="E41" i="14"/>
  <c r="F41" i="14"/>
  <c r="C41" i="14"/>
  <c r="E42" i="14"/>
  <c r="F42" i="14"/>
  <c r="C42" i="14"/>
  <c r="E43" i="14"/>
  <c r="F43" i="14"/>
  <c r="C43" i="14"/>
  <c r="E44" i="14"/>
  <c r="F44" i="14"/>
  <c r="F47" i="14"/>
  <c r="C44" i="14"/>
  <c r="D45" i="14"/>
  <c r="D40" i="14"/>
  <c r="D41" i="14"/>
  <c r="D42" i="14"/>
  <c r="D43" i="14"/>
  <c r="D44" i="14"/>
  <c r="D39" i="14"/>
  <c r="C27" i="14"/>
  <c r="D28" i="14"/>
  <c r="E28" i="14"/>
  <c r="F28" i="14"/>
  <c r="C28" i="14"/>
  <c r="D29" i="14"/>
  <c r="E29" i="14"/>
  <c r="F29" i="14"/>
  <c r="C29" i="14"/>
  <c r="D30" i="14"/>
  <c r="E30" i="14"/>
  <c r="F30" i="14"/>
  <c r="C26" i="14"/>
  <c r="E27" i="14"/>
  <c r="F27" i="14"/>
  <c r="F33" i="14"/>
  <c r="C30" i="14"/>
  <c r="D31" i="14"/>
  <c r="D27" i="14"/>
  <c r="C11" i="14"/>
  <c r="D12" i="14"/>
  <c r="E12" i="14"/>
  <c r="F12" i="14"/>
  <c r="C8" i="14"/>
  <c r="D9" i="14"/>
  <c r="E9" i="14"/>
  <c r="F9" i="14"/>
  <c r="C9" i="14"/>
  <c r="D10" i="14"/>
  <c r="E10" i="14"/>
  <c r="F10" i="14"/>
  <c r="C10" i="14"/>
  <c r="D11" i="14"/>
  <c r="E11" i="14"/>
  <c r="F11" i="14"/>
  <c r="F15" i="14"/>
  <c r="C12" i="14"/>
  <c r="D13" i="14"/>
  <c r="E39" i="14"/>
  <c r="E40" i="14"/>
  <c r="D54" i="14"/>
  <c r="C55" i="14"/>
  <c r="D55" i="14"/>
  <c r="C56" i="14"/>
  <c r="D56" i="14"/>
  <c r="C61" i="14"/>
  <c r="C9" i="11"/>
  <c r="D9" i="11"/>
  <c r="C10" i="11"/>
  <c r="D7" i="13"/>
  <c r="D8" i="13"/>
  <c r="D9" i="13"/>
  <c r="D10" i="13"/>
  <c r="D11" i="13"/>
  <c r="D12" i="13"/>
  <c r="D13" i="13"/>
  <c r="D14" i="13"/>
  <c r="D15" i="13"/>
  <c r="D16" i="13"/>
  <c r="D17" i="13"/>
  <c r="D18" i="13"/>
  <c r="D19" i="13"/>
  <c r="D20" i="13"/>
  <c r="D21" i="13"/>
  <c r="D22" i="13"/>
  <c r="D23" i="13"/>
  <c r="D24" i="13"/>
  <c r="D25" i="13"/>
  <c r="D26" i="13"/>
  <c r="E33" i="13"/>
  <c r="C7" i="13"/>
  <c r="C8" i="13"/>
  <c r="C9" i="13"/>
  <c r="C10" i="13"/>
  <c r="C11" i="13"/>
  <c r="C12" i="13"/>
  <c r="C13" i="13"/>
  <c r="C14" i="13"/>
  <c r="C15" i="13"/>
  <c r="C16" i="13"/>
  <c r="C17" i="13"/>
  <c r="C18" i="13"/>
  <c r="C19" i="13"/>
  <c r="C20" i="13"/>
  <c r="C21" i="13"/>
  <c r="C22" i="13"/>
  <c r="C23" i="13"/>
  <c r="C24" i="13"/>
  <c r="C25" i="13"/>
  <c r="C26" i="13"/>
  <c r="C33" i="13"/>
  <c r="C34" i="13"/>
  <c r="C35" i="13"/>
  <c r="E34" i="13"/>
  <c r="E35" i="13"/>
  <c r="F35" i="13"/>
  <c r="D35" i="13"/>
  <c r="F34" i="13"/>
  <c r="D34" i="13"/>
  <c r="F33" i="13"/>
  <c r="D33" i="13"/>
  <c r="D10" i="11"/>
  <c r="C11" i="11"/>
  <c r="D11" i="11"/>
  <c r="C12" i="11"/>
  <c r="D12" i="11"/>
  <c r="C13" i="11"/>
  <c r="D13" i="11"/>
  <c r="C14" i="11"/>
  <c r="D14" i="11"/>
  <c r="C15" i="11"/>
  <c r="D15" i="11"/>
  <c r="C16" i="11"/>
  <c r="D16" i="11"/>
  <c r="C17" i="11"/>
  <c r="D17" i="11"/>
  <c r="C18" i="11"/>
  <c r="D18" i="11"/>
  <c r="C19" i="11"/>
  <c r="D19" i="11"/>
  <c r="C20" i="11"/>
  <c r="D20" i="11"/>
  <c r="C21" i="11"/>
  <c r="D21" i="11"/>
  <c r="C22" i="11"/>
  <c r="D22" i="11"/>
  <c r="C23" i="11"/>
  <c r="D23" i="11"/>
  <c r="C24" i="11"/>
  <c r="D24" i="11"/>
  <c r="C25" i="11"/>
  <c r="D25" i="11"/>
  <c r="C26" i="11"/>
  <c r="D26" i="11"/>
  <c r="C27" i="11"/>
  <c r="D27" i="11"/>
  <c r="C28" i="11"/>
  <c r="D28" i="11"/>
  <c r="C29" i="11"/>
  <c r="D29" i="11"/>
  <c r="C30" i="11"/>
  <c r="D30" i="11"/>
  <c r="C31" i="11"/>
  <c r="D31" i="11"/>
  <c r="C32" i="11"/>
  <c r="D32" i="11"/>
  <c r="C33" i="11"/>
  <c r="D33" i="11"/>
  <c r="C34" i="11"/>
  <c r="D34" i="11"/>
  <c r="C35" i="11"/>
  <c r="D35" i="11"/>
  <c r="C36" i="11"/>
  <c r="D36" i="11"/>
  <c r="C37" i="11"/>
  <c r="D37" i="11"/>
  <c r="C38" i="11"/>
  <c r="D38" i="11"/>
  <c r="C39" i="11"/>
  <c r="D39" i="11"/>
  <c r="C40" i="11"/>
  <c r="D40" i="11"/>
  <c r="C41" i="11"/>
  <c r="D41" i="11"/>
  <c r="C42" i="11"/>
  <c r="D42" i="11"/>
  <c r="C48" i="11"/>
  <c r="C46" i="11"/>
  <c r="C47" i="11"/>
  <c r="D21" i="8"/>
  <c r="D22" i="8"/>
  <c r="D23" i="8"/>
  <c r="D20" i="8"/>
  <c r="G5" i="8"/>
  <c r="G4" i="8"/>
  <c r="C5" i="8"/>
  <c r="C14" i="8"/>
  <c r="C12" i="8"/>
  <c r="C10" i="8"/>
  <c r="C8" i="8"/>
  <c r="C6" i="8"/>
  <c r="C15" i="8"/>
  <c r="C13" i="8"/>
  <c r="C11" i="8"/>
  <c r="C9" i="8"/>
  <c r="C7" i="8"/>
  <c r="D93" i="9"/>
  <c r="E93" i="9"/>
  <c r="O46" i="9"/>
  <c r="D92" i="9"/>
  <c r="E92" i="9"/>
  <c r="O45" i="9"/>
  <c r="D91" i="9"/>
  <c r="E91" i="9"/>
  <c r="O44" i="9"/>
  <c r="D90" i="9"/>
  <c r="E90" i="9"/>
  <c r="O43" i="9"/>
  <c r="D89" i="9"/>
  <c r="E89" i="9"/>
  <c r="O42" i="9"/>
  <c r="D88" i="9"/>
  <c r="E88" i="9"/>
  <c r="O41" i="9"/>
  <c r="D87" i="9"/>
  <c r="E87" i="9"/>
  <c r="O40" i="9"/>
  <c r="D86" i="9"/>
  <c r="E86" i="9"/>
  <c r="O39" i="9"/>
  <c r="D85" i="9"/>
  <c r="E85" i="9"/>
  <c r="D84" i="9"/>
  <c r="E84" i="9"/>
  <c r="O37" i="9"/>
  <c r="D83" i="9"/>
  <c r="E83" i="9"/>
  <c r="D82" i="9"/>
  <c r="E82" i="9"/>
  <c r="O35" i="9"/>
  <c r="D81" i="9"/>
  <c r="E81" i="9"/>
  <c r="D80" i="9"/>
  <c r="E80" i="9"/>
  <c r="N45" i="9"/>
  <c r="K79" i="9"/>
  <c r="D79" i="9"/>
  <c r="E79" i="9"/>
  <c r="N44" i="9"/>
  <c r="K78" i="9"/>
  <c r="D78" i="9"/>
  <c r="E78" i="9"/>
  <c r="N43" i="9"/>
  <c r="K77" i="9"/>
  <c r="D77" i="9"/>
  <c r="E77" i="9"/>
  <c r="N42" i="9"/>
  <c r="K76" i="9"/>
  <c r="D76" i="9"/>
  <c r="E76" i="9"/>
  <c r="N41" i="9"/>
  <c r="K75" i="9"/>
  <c r="D75" i="9"/>
  <c r="E75" i="9"/>
  <c r="N40" i="9"/>
  <c r="K74" i="9"/>
  <c r="D74" i="9"/>
  <c r="E74" i="9"/>
  <c r="K73" i="9"/>
  <c r="D73" i="9"/>
  <c r="E73" i="9"/>
  <c r="K72" i="9"/>
  <c r="D72" i="9"/>
  <c r="E72" i="9"/>
  <c r="K71" i="9"/>
  <c r="D71" i="9"/>
  <c r="E71" i="9"/>
  <c r="K70" i="9"/>
  <c r="D70" i="9"/>
  <c r="E70" i="9"/>
  <c r="K69" i="9"/>
  <c r="D69" i="9"/>
  <c r="E69" i="9"/>
  <c r="M46" i="9"/>
  <c r="K68" i="9"/>
  <c r="D68" i="9"/>
  <c r="E68" i="9"/>
  <c r="M45" i="9"/>
  <c r="D67" i="9"/>
  <c r="E67" i="9"/>
  <c r="M44" i="9"/>
  <c r="D66" i="9"/>
  <c r="E66" i="9"/>
  <c r="M43" i="9"/>
  <c r="D65" i="9"/>
  <c r="E65" i="9"/>
  <c r="M42" i="9"/>
  <c r="D64" i="9"/>
  <c r="E64" i="9"/>
  <c r="M41" i="9"/>
  <c r="D63" i="9"/>
  <c r="E63" i="9"/>
  <c r="M40" i="9"/>
  <c r="D62" i="9"/>
  <c r="E62" i="9"/>
  <c r="M39" i="9"/>
  <c r="D61" i="9"/>
  <c r="E61" i="9"/>
  <c r="D60" i="9"/>
  <c r="E60" i="9"/>
  <c r="M37" i="9"/>
  <c r="D59" i="9"/>
  <c r="E59" i="9"/>
  <c r="D58" i="9"/>
  <c r="E58" i="9"/>
  <c r="M35" i="9"/>
  <c r="D57" i="9"/>
  <c r="E57" i="9"/>
  <c r="D56" i="9"/>
  <c r="E56" i="9"/>
  <c r="D55" i="9"/>
  <c r="E55" i="9"/>
  <c r="D54" i="9"/>
  <c r="E54" i="9"/>
  <c r="D53" i="9"/>
  <c r="E53" i="9"/>
  <c r="D52" i="9"/>
  <c r="E52" i="9"/>
  <c r="D51" i="9"/>
  <c r="E51" i="9"/>
  <c r="D50" i="9"/>
  <c r="E50" i="9"/>
  <c r="D49" i="9"/>
  <c r="E49" i="9"/>
  <c r="D48" i="9"/>
  <c r="E48" i="9"/>
  <c r="D47" i="9"/>
  <c r="E47" i="9"/>
  <c r="L36" i="9"/>
  <c r="N46" i="9"/>
  <c r="L46" i="9"/>
  <c r="D46" i="9"/>
  <c r="E46" i="9"/>
  <c r="L35" i="9"/>
  <c r="L45" i="9"/>
  <c r="D45" i="9"/>
  <c r="E45" i="9"/>
  <c r="K46" i="9"/>
  <c r="L44" i="9"/>
  <c r="D44" i="9"/>
  <c r="E44" i="9"/>
  <c r="K45" i="9"/>
  <c r="L43" i="9"/>
  <c r="D43" i="9"/>
  <c r="E43" i="9"/>
  <c r="K44" i="9"/>
  <c r="L42" i="9"/>
  <c r="D42" i="9"/>
  <c r="E42" i="9"/>
  <c r="K43" i="9"/>
  <c r="L41" i="9"/>
  <c r="D41" i="9"/>
  <c r="E41" i="9"/>
  <c r="K42" i="9"/>
  <c r="L40" i="9"/>
  <c r="D40" i="9"/>
  <c r="E40" i="9"/>
  <c r="K41" i="9"/>
  <c r="N39" i="9"/>
  <c r="L39" i="9"/>
  <c r="D39" i="9"/>
  <c r="E39" i="9"/>
  <c r="K40" i="9"/>
  <c r="O38" i="9"/>
  <c r="N38" i="9"/>
  <c r="M38" i="9"/>
  <c r="L38" i="9"/>
  <c r="D38" i="9"/>
  <c r="E38" i="9"/>
  <c r="K39" i="9"/>
  <c r="N37" i="9"/>
  <c r="L37" i="9"/>
  <c r="D37" i="9"/>
  <c r="E37" i="9"/>
  <c r="K38" i="9"/>
  <c r="O36" i="9"/>
  <c r="N36" i="9"/>
  <c r="M36" i="9"/>
  <c r="D36" i="9"/>
  <c r="E36" i="9"/>
  <c r="K37" i="9"/>
  <c r="N35" i="9"/>
  <c r="D35" i="9"/>
  <c r="E35" i="9"/>
  <c r="K36" i="9"/>
  <c r="D34" i="9"/>
  <c r="E34" i="9"/>
  <c r="K35" i="9"/>
  <c r="D33" i="9"/>
  <c r="E33" i="9"/>
  <c r="J46" i="9"/>
  <c r="D32" i="9"/>
  <c r="E32" i="9"/>
  <c r="J45" i="9"/>
  <c r="D31" i="9"/>
  <c r="E31" i="9"/>
  <c r="J44" i="9"/>
  <c r="D30" i="9"/>
  <c r="E30" i="9"/>
  <c r="J43" i="9"/>
  <c r="D29" i="9"/>
  <c r="E29" i="9"/>
  <c r="J42" i="9"/>
  <c r="D28" i="9"/>
  <c r="E28" i="9"/>
  <c r="J41" i="9"/>
  <c r="D27" i="9"/>
  <c r="E27" i="9"/>
  <c r="J40" i="9"/>
  <c r="D26" i="9"/>
  <c r="E26" i="9"/>
  <c r="J39" i="9"/>
  <c r="D25" i="9"/>
  <c r="E25" i="9"/>
  <c r="J38" i="9"/>
  <c r="D24" i="9"/>
  <c r="E24" i="9"/>
  <c r="J37" i="9"/>
  <c r="D23" i="9"/>
  <c r="E23" i="9"/>
  <c r="J36" i="9"/>
  <c r="D22" i="9"/>
  <c r="E22" i="9"/>
  <c r="J35" i="9"/>
  <c r="D21" i="9"/>
  <c r="E21" i="9"/>
  <c r="I46" i="9"/>
  <c r="D20" i="9"/>
  <c r="E20" i="9"/>
  <c r="I45" i="9"/>
  <c r="D19" i="9"/>
  <c r="E19" i="9"/>
  <c r="I44" i="9"/>
  <c r="D18" i="9"/>
  <c r="E18" i="9"/>
  <c r="I43" i="9"/>
  <c r="D17" i="9"/>
  <c r="E17" i="9"/>
  <c r="I42" i="9"/>
  <c r="D16" i="9"/>
  <c r="E16" i="9"/>
  <c r="I41" i="9"/>
  <c r="D15" i="9"/>
  <c r="E15" i="9"/>
  <c r="I40" i="9"/>
  <c r="D14" i="9"/>
  <c r="E14" i="9"/>
  <c r="I39" i="9"/>
  <c r="D13" i="9"/>
  <c r="E13" i="9"/>
  <c r="I38" i="9"/>
  <c r="D12" i="9"/>
  <c r="E12" i="9"/>
  <c r="I37" i="9"/>
  <c r="D11" i="9"/>
  <c r="E11" i="9"/>
  <c r="I36" i="9"/>
  <c r="D10" i="9"/>
  <c r="E10" i="9"/>
  <c r="I35" i="9"/>
  <c r="P35" i="9"/>
  <c r="J68" i="9"/>
  <c r="L68" i="9"/>
  <c r="N68" i="9"/>
  <c r="P39" i="9"/>
  <c r="J72" i="9"/>
  <c r="L72" i="9"/>
  <c r="N72" i="9"/>
  <c r="P41" i="9"/>
  <c r="J74" i="9"/>
  <c r="L74" i="9"/>
  <c r="N74" i="9"/>
  <c r="P43" i="9"/>
  <c r="J76" i="9"/>
  <c r="L76" i="9"/>
  <c r="N76" i="9"/>
  <c r="P45" i="9"/>
  <c r="J78" i="9"/>
  <c r="L78" i="9"/>
  <c r="N78" i="9"/>
  <c r="P40" i="9"/>
  <c r="J73" i="9"/>
  <c r="L73" i="9"/>
  <c r="N73" i="9"/>
  <c r="P42" i="9"/>
  <c r="J75" i="9"/>
  <c r="L75" i="9"/>
  <c r="N75" i="9"/>
  <c r="P44" i="9"/>
  <c r="J77" i="9"/>
  <c r="L77" i="9"/>
  <c r="N77" i="9"/>
  <c r="P46" i="9"/>
  <c r="J79" i="9"/>
  <c r="L79" i="9"/>
  <c r="N79" i="9"/>
  <c r="P37" i="9"/>
  <c r="J70" i="9"/>
  <c r="L70" i="9"/>
  <c r="N70" i="9"/>
  <c r="P36" i="9"/>
  <c r="J69" i="9"/>
  <c r="L69" i="9"/>
  <c r="N69" i="9"/>
  <c r="P38" i="9"/>
  <c r="J71" i="9"/>
  <c r="L71" i="9"/>
  <c r="N71" i="9"/>
  <c r="P47" i="9"/>
  <c r="B30" i="8"/>
  <c r="B31" i="8"/>
  <c r="B32" i="8"/>
  <c r="B29" i="8"/>
  <c r="D5" i="8"/>
  <c r="B21" i="8"/>
  <c r="D6" i="8"/>
  <c r="B22" i="8"/>
  <c r="D7" i="8"/>
  <c r="B23" i="8"/>
  <c r="D8" i="8"/>
  <c r="C20" i="8"/>
  <c r="D9" i="8"/>
  <c r="C21" i="8"/>
  <c r="D10" i="8"/>
  <c r="C22" i="8"/>
  <c r="D11" i="8"/>
  <c r="C23" i="8"/>
  <c r="C4" i="8"/>
  <c r="D4" i="8"/>
  <c r="B20" i="8"/>
  <c r="E20" i="8"/>
  <c r="E22" i="8"/>
  <c r="E23" i="8"/>
  <c r="E21" i="8"/>
  <c r="C32" i="8"/>
  <c r="D32" i="8"/>
  <c r="C30" i="8"/>
  <c r="D30" i="8"/>
  <c r="C29" i="8"/>
  <c r="D29" i="8"/>
  <c r="C31" i="8"/>
  <c r="D31" i="8"/>
  <c r="E24" i="8"/>
  <c r="G5" i="3"/>
  <c r="C5" i="3"/>
  <c r="G7" i="3"/>
  <c r="G8" i="3"/>
  <c r="G9" i="3"/>
  <c r="G10" i="3"/>
  <c r="G11" i="3"/>
  <c r="G12" i="3"/>
  <c r="G13" i="3"/>
  <c r="G14" i="3"/>
  <c r="G15" i="3"/>
  <c r="G16" i="3"/>
  <c r="G17" i="3"/>
  <c r="G6" i="3"/>
  <c r="H7" i="3"/>
  <c r="H8" i="3"/>
  <c r="H9" i="3"/>
  <c r="H10" i="3"/>
  <c r="H11" i="3"/>
  <c r="H12" i="3"/>
  <c r="H13" i="3"/>
  <c r="H14" i="3"/>
  <c r="H15" i="3"/>
  <c r="H16" i="3"/>
  <c r="H17" i="3"/>
  <c r="H6" i="3"/>
  <c r="D7" i="3"/>
  <c r="D8" i="3"/>
  <c r="D9" i="3"/>
  <c r="D10" i="3"/>
  <c r="D11" i="3"/>
  <c r="D12" i="3"/>
  <c r="D13" i="3"/>
  <c r="D14" i="3"/>
  <c r="D15" i="3"/>
  <c r="D16" i="3"/>
  <c r="D17" i="3"/>
  <c r="D6" i="3"/>
  <c r="C7" i="3"/>
  <c r="C8" i="3"/>
  <c r="C9" i="3"/>
  <c r="C10" i="3"/>
  <c r="C11" i="3"/>
  <c r="C12" i="3"/>
  <c r="C13" i="3"/>
  <c r="C14" i="3"/>
  <c r="C15" i="3"/>
  <c r="C16" i="3"/>
  <c r="C17" i="3"/>
  <c r="C6" i="3"/>
  <c r="C5" i="5"/>
  <c r="C6" i="5"/>
  <c r="C7" i="5"/>
  <c r="C8" i="5"/>
  <c r="C9" i="5"/>
  <c r="C10" i="5"/>
  <c r="C11" i="5"/>
  <c r="C12" i="5"/>
  <c r="C13" i="5"/>
  <c r="C14" i="5"/>
  <c r="C15" i="5"/>
  <c r="C30" i="5"/>
  <c r="C31" i="5"/>
  <c r="C27" i="5"/>
  <c r="C16" i="5"/>
  <c r="C17" i="5"/>
  <c r="C18" i="5"/>
  <c r="D24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8" i="4"/>
  <c r="D69" i="4"/>
  <c r="D70" i="4"/>
  <c r="D71" i="4"/>
  <c r="D72" i="4"/>
  <c r="D73" i="4"/>
  <c r="D74" i="4"/>
  <c r="D75" i="4"/>
  <c r="D76" i="4"/>
  <c r="D77" i="4"/>
  <c r="D78" i="4"/>
  <c r="D79" i="4"/>
  <c r="D80" i="4"/>
  <c r="D81" i="4"/>
  <c r="D82" i="4"/>
  <c r="D83" i="4"/>
  <c r="D84" i="4"/>
  <c r="D85" i="4"/>
  <c r="D86" i="4"/>
  <c r="D87" i="4"/>
  <c r="D88" i="4"/>
  <c r="D89" i="4"/>
  <c r="D90" i="4"/>
  <c r="D91" i="4"/>
  <c r="D92" i="4"/>
  <c r="D93" i="4"/>
  <c r="D94" i="4"/>
  <c r="D95" i="4"/>
  <c r="D96" i="4"/>
  <c r="D97" i="4"/>
  <c r="D98" i="4"/>
  <c r="D99" i="4"/>
  <c r="D100" i="4"/>
  <c r="D101" i="4"/>
  <c r="D102" i="4"/>
  <c r="D103" i="4"/>
  <c r="D104" i="4"/>
  <c r="D105" i="4"/>
  <c r="D106" i="4"/>
  <c r="D107" i="4"/>
  <c r="D108" i="4"/>
  <c r="D109" i="4"/>
  <c r="D110" i="4"/>
  <c r="D111" i="4"/>
  <c r="D112" i="4"/>
  <c r="D113" i="4"/>
  <c r="D114" i="4"/>
  <c r="D115" i="4"/>
  <c r="D116" i="4"/>
  <c r="D117" i="4"/>
  <c r="D118" i="4"/>
  <c r="D119" i="4"/>
  <c r="D120" i="4"/>
  <c r="D121" i="4"/>
  <c r="D122" i="4"/>
  <c r="D123" i="4"/>
  <c r="D124" i="4"/>
  <c r="D125" i="4"/>
  <c r="D126" i="4"/>
  <c r="D127" i="4"/>
  <c r="D128" i="4"/>
  <c r="D129" i="4"/>
  <c r="D130" i="4"/>
  <c r="D131" i="4"/>
  <c r="D132" i="4"/>
  <c r="D133" i="4"/>
  <c r="D134" i="4"/>
  <c r="D135" i="4"/>
  <c r="D136" i="4"/>
  <c r="D137" i="4"/>
  <c r="D138" i="4"/>
  <c r="D139" i="4"/>
  <c r="D140" i="4"/>
  <c r="D141" i="4"/>
  <c r="D142" i="4"/>
  <c r="D143" i="4"/>
  <c r="D144" i="4"/>
  <c r="D145" i="4"/>
  <c r="D146" i="4"/>
  <c r="D147" i="4"/>
  <c r="D148" i="4"/>
  <c r="D149" i="4"/>
  <c r="D150" i="4"/>
  <c r="D151" i="4"/>
  <c r="D152" i="4"/>
  <c r="D153" i="4"/>
  <c r="D154" i="4"/>
  <c r="D155" i="4"/>
  <c r="D156" i="4"/>
  <c r="D157" i="4"/>
  <c r="D158" i="4"/>
  <c r="D159" i="4"/>
  <c r="D160" i="4"/>
  <c r="D161" i="4"/>
  <c r="D162" i="4"/>
  <c r="D163" i="4"/>
  <c r="D164" i="4"/>
  <c r="D165" i="4"/>
  <c r="D166" i="4"/>
  <c r="D167" i="4"/>
  <c r="D168" i="4"/>
  <c r="D169" i="4"/>
  <c r="D170" i="4"/>
  <c r="D171" i="4"/>
  <c r="D172" i="4"/>
  <c r="D173" i="4"/>
  <c r="D174" i="4"/>
  <c r="D175" i="4"/>
  <c r="D176" i="4"/>
  <c r="D177" i="4"/>
  <c r="D178" i="4"/>
  <c r="D179" i="4"/>
  <c r="D180" i="4"/>
  <c r="D181" i="4"/>
  <c r="D182" i="4"/>
  <c r="D183" i="4"/>
  <c r="D184" i="4"/>
  <c r="D185" i="4"/>
  <c r="D186" i="4"/>
  <c r="D187" i="4"/>
  <c r="D188" i="4"/>
  <c r="D189" i="4"/>
  <c r="D190" i="4"/>
  <c r="D191" i="4"/>
  <c r="D192" i="4"/>
  <c r="D193" i="4"/>
  <c r="D194" i="4"/>
  <c r="D195" i="4"/>
  <c r="D196" i="4"/>
  <c r="D197" i="4"/>
  <c r="D198" i="4"/>
  <c r="D199" i="4"/>
  <c r="D200" i="4"/>
  <c r="D201" i="4"/>
  <c r="D202" i="4"/>
  <c r="D203" i="4"/>
  <c r="D204" i="4"/>
  <c r="D205" i="4"/>
  <c r="D206" i="4"/>
  <c r="D207" i="4"/>
  <c r="D208" i="4"/>
  <c r="D209" i="4"/>
  <c r="D210" i="4"/>
  <c r="D211" i="4"/>
  <c r="D212" i="4"/>
  <c r="D213" i="4"/>
  <c r="D214" i="4"/>
  <c r="D215" i="4"/>
  <c r="D216" i="4"/>
  <c r="D217" i="4"/>
  <c r="D218" i="4"/>
  <c r="D219" i="4"/>
  <c r="D220" i="4"/>
  <c r="D221" i="4"/>
  <c r="D222" i="4"/>
  <c r="D223" i="4"/>
  <c r="D224" i="4"/>
  <c r="D225" i="4"/>
  <c r="D226" i="4"/>
  <c r="D227" i="4"/>
  <c r="D228" i="4"/>
  <c r="D229" i="4"/>
  <c r="D230" i="4"/>
  <c r="D231" i="4"/>
  <c r="D232" i="4"/>
  <c r="D233" i="4"/>
  <c r="D234" i="4"/>
  <c r="D235" i="4"/>
  <c r="D236" i="4"/>
  <c r="D237" i="4"/>
  <c r="D238" i="4"/>
  <c r="D239" i="4"/>
  <c r="D240" i="4"/>
  <c r="D241" i="4"/>
  <c r="D242" i="4"/>
  <c r="D1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3" i="4"/>
  <c r="E16" i="2"/>
  <c r="D11" i="2"/>
  <c r="D12" i="2"/>
  <c r="D13" i="2"/>
  <c r="D14" i="2"/>
  <c r="D15" i="2"/>
  <c r="D16" i="2"/>
  <c r="D10" i="2"/>
  <c r="C8" i="2"/>
  <c r="C9" i="2"/>
  <c r="C10" i="2"/>
  <c r="C11" i="2"/>
  <c r="C12" i="2"/>
  <c r="C13" i="2"/>
  <c r="C14" i="2"/>
  <c r="C15" i="2"/>
  <c r="C16" i="2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G42" i="1" a="1"/>
  <c r="G42" i="1"/>
  <c r="G43" i="1"/>
  <c r="G44" i="1"/>
  <c r="G45" i="1"/>
  <c r="G46" i="1"/>
  <c r="G47" i="1"/>
  <c r="G48" i="1"/>
  <c r="G49" i="1"/>
  <c r="G51" i="1"/>
  <c r="G36" i="1"/>
  <c r="G35" i="1"/>
  <c r="G37" i="1"/>
  <c r="G39" i="1"/>
  <c r="G38" i="1"/>
  <c r="G52" i="1"/>
  <c r="G50" i="1"/>
  <c r="E35" i="16" l="1"/>
  <c r="L7" i="16" s="1"/>
  <c r="F29" i="16"/>
  <c r="H29" i="16"/>
  <c r="G29" i="16"/>
  <c r="H45" i="16"/>
  <c r="G45" i="16"/>
  <c r="F45" i="16"/>
  <c r="F63" i="16"/>
  <c r="H63" i="16" s="1"/>
  <c r="E63" i="16"/>
  <c r="G63" i="16"/>
  <c r="H32" i="16"/>
  <c r="G32" i="16"/>
  <c r="I32" i="16" s="1"/>
  <c r="F32" i="16"/>
  <c r="G9" i="16"/>
  <c r="I9" i="16" s="1"/>
  <c r="H9" i="16"/>
  <c r="F9" i="16"/>
  <c r="F65" i="16"/>
  <c r="H65" i="16" s="1"/>
  <c r="E65" i="16"/>
  <c r="G65" i="16"/>
  <c r="G62" i="16"/>
  <c r="F62" i="16"/>
  <c r="E62" i="16"/>
  <c r="F31" i="16"/>
  <c r="H31" i="16"/>
  <c r="G31" i="16"/>
  <c r="I31" i="16" s="1"/>
  <c r="H30" i="16"/>
  <c r="G30" i="16"/>
  <c r="I30" i="16" s="1"/>
  <c r="F30" i="16"/>
  <c r="D29" i="16"/>
  <c r="C45" i="16"/>
  <c r="C64" i="16"/>
  <c r="D64" i="16" s="1"/>
  <c r="G11" i="16"/>
  <c r="I11" i="16" s="1"/>
  <c r="H11" i="16"/>
  <c r="F11" i="16"/>
  <c r="F12" i="16"/>
  <c r="H12" i="16"/>
  <c r="G12" i="16"/>
  <c r="I12" i="16" s="1"/>
  <c r="E15" i="16"/>
  <c r="L6" i="16" s="1"/>
  <c r="F10" i="16"/>
  <c r="F15" i="16" s="1"/>
  <c r="H10" i="16"/>
  <c r="H15" i="16" s="1"/>
  <c r="O6" i="16" s="1"/>
  <c r="G10" i="16"/>
  <c r="E46" i="16" l="1"/>
  <c r="C46" i="16"/>
  <c r="D46" i="16"/>
  <c r="I29" i="16"/>
  <c r="I35" i="16" s="1"/>
  <c r="P7" i="16" s="1"/>
  <c r="G35" i="16"/>
  <c r="N7" i="16" s="1"/>
  <c r="F35" i="16"/>
  <c r="F17" i="16"/>
  <c r="G64" i="16"/>
  <c r="G68" i="16" s="1"/>
  <c r="O9" i="16" s="1"/>
  <c r="F64" i="16"/>
  <c r="H64" i="16" s="1"/>
  <c r="E64" i="16"/>
  <c r="E68" i="16" s="1"/>
  <c r="H62" i="16"/>
  <c r="H68" i="16" s="1"/>
  <c r="P9" i="16" s="1"/>
  <c r="D68" i="16"/>
  <c r="L9" i="16" s="1"/>
  <c r="I45" i="16"/>
  <c r="H35" i="16"/>
  <c r="O7" i="16" s="1"/>
  <c r="I10" i="16"/>
  <c r="I15" i="16" s="1"/>
  <c r="P6" i="16" s="1"/>
  <c r="G15" i="16"/>
  <c r="N6" i="16" s="1"/>
  <c r="F37" i="16" l="1"/>
  <c r="E47" i="16"/>
  <c r="C47" i="16"/>
  <c r="D47" i="16"/>
  <c r="F68" i="16"/>
  <c r="N9" i="16" s="1"/>
  <c r="H46" i="16"/>
  <c r="G46" i="16"/>
  <c r="F46" i="16"/>
  <c r="E48" i="16" l="1"/>
  <c r="C48" i="16"/>
  <c r="D49" i="16" s="1"/>
  <c r="D48" i="16"/>
  <c r="I46" i="16"/>
  <c r="H47" i="16"/>
  <c r="G47" i="16"/>
  <c r="I47" i="16" s="1"/>
  <c r="F47" i="16"/>
  <c r="H48" i="16" l="1"/>
  <c r="H51" i="16" s="1"/>
  <c r="O8" i="16" s="1"/>
  <c r="G48" i="16"/>
  <c r="I48" i="16" s="1"/>
  <c r="I51" i="16" s="1"/>
  <c r="P8" i="16" s="1"/>
  <c r="F48" i="16"/>
  <c r="F51" i="16" s="1"/>
  <c r="E51" i="16"/>
  <c r="L8" i="16" s="1"/>
  <c r="G51" i="16"/>
  <c r="N8" i="16" s="1"/>
</calcChain>
</file>

<file path=xl/sharedStrings.xml><?xml version="1.0" encoding="utf-8"?>
<sst xmlns="http://schemas.openxmlformats.org/spreadsheetml/2006/main" count="330" uniqueCount="162">
  <si>
    <t>Kuupäev</t>
  </si>
  <si>
    <t>1 tonni bensiini hind, eurot</t>
  </si>
  <si>
    <t>asümmeetriakordaja</t>
  </si>
  <si>
    <t>Juurdekasvude</t>
  </si>
  <si>
    <t>püstakuse kordaja</t>
  </si>
  <si>
    <t>Sagedus</t>
  </si>
  <si>
    <t>keskmine aheljuurdekasv</t>
  </si>
  <si>
    <t>minimaalne</t>
  </si>
  <si>
    <t>maksimaalne</t>
  </si>
  <si>
    <t>Vahemiku ülemine piir</t>
  </si>
  <si>
    <t>Õpikust näide 10.3</t>
  </si>
  <si>
    <t>Bensiini maailmaturu hinna dünaamika</t>
  </si>
  <si>
    <t>Absoluutne juurdekasv, eurot</t>
  </si>
  <si>
    <t xml:space="preserve">jaanuar </t>
  </si>
  <si>
    <t xml:space="preserve">  </t>
  </si>
  <si>
    <t xml:space="preserve">veebruar </t>
  </si>
  <si>
    <t xml:space="preserve">märts </t>
  </si>
  <si>
    <t xml:space="preserve">aprill </t>
  </si>
  <si>
    <t xml:space="preserve">mai </t>
  </si>
  <si>
    <t xml:space="preserve">juuni </t>
  </si>
  <si>
    <t xml:space="preserve">juuli </t>
  </si>
  <si>
    <t xml:space="preserve">august </t>
  </si>
  <si>
    <t xml:space="preserve">september </t>
  </si>
  <si>
    <t xml:space="preserve">oktoober </t>
  </si>
  <si>
    <t xml:space="preserve">november </t>
  </si>
  <si>
    <t xml:space="preserve">detsember </t>
  </si>
  <si>
    <t>Tegelik müügimaht</t>
  </si>
  <si>
    <t>Kuu</t>
  </si>
  <si>
    <t>Prognoos 3 kuu  libiseva keskmise järgi</t>
  </si>
  <si>
    <t>Prognoos 6 kuu  libiseva keskmise järgi</t>
  </si>
  <si>
    <t>Prognoos 12 kuu  libiseva keskmise järgi</t>
  </si>
  <si>
    <t>Õpikust näide 10.4</t>
  </si>
  <si>
    <t>Müügimahu prognoosimine libiseva keskmise abil</t>
  </si>
  <si>
    <t>21 päeva libisev keskmine</t>
  </si>
  <si>
    <t>21 päeva tsentreeritud libisev keskmine</t>
  </si>
  <si>
    <t>Aasta</t>
  </si>
  <si>
    <t>Ehitustööde maht, mln eurot</t>
  </si>
  <si>
    <t>Ehitustööde mahu absoluutne aheljuurdekasv, mln eurot</t>
  </si>
  <si>
    <t>Keskmine absoluutne juurdekasv</t>
  </si>
  <si>
    <t>Juurdekasvude arv</t>
  </si>
  <si>
    <t>Juurdekasvude aritmeetilise keskmisena</t>
  </si>
  <si>
    <t>mln eurot.</t>
  </si>
  <si>
    <t>Lõpp- ja algväärtuse vahe kaudu</t>
  </si>
  <si>
    <t>Vaatame ajavahemikku 1994-2004</t>
  </si>
  <si>
    <t>Ehitustööde maht</t>
  </si>
  <si>
    <t>Mln eurot</t>
  </si>
  <si>
    <t>Alusindeks</t>
  </si>
  <si>
    <t>Ahelindeks</t>
  </si>
  <si>
    <t>SKP jooksevhindades</t>
  </si>
  <si>
    <t>Õpikust näide 10.5</t>
  </si>
  <si>
    <t>Eestis tehtud ehitustööde mahu ja Eesti SKP indeksid</t>
  </si>
  <si>
    <t>Eestis tehtud ehitustööde maht aastatel 1993--2007</t>
  </si>
  <si>
    <t>Õpikust joonis 10.9</t>
  </si>
  <si>
    <t>Kvartal</t>
  </si>
  <si>
    <t>Õpikust näide 10.7</t>
  </si>
  <si>
    <t>Hoiuste jääk</t>
  </si>
  <si>
    <t>Hoiuste jääk, mld eurot</t>
  </si>
  <si>
    <t>Aeg t aastates</t>
  </si>
  <si>
    <t>Sesoonne komponent</t>
  </si>
  <si>
    <t>Õpikust näide 10.10</t>
  </si>
  <si>
    <t>tõus</t>
  </si>
  <si>
    <t>vabaliige</t>
  </si>
  <si>
    <t>Lineaarse trendi parameetrid</t>
  </si>
  <si>
    <t>Trend T</t>
  </si>
  <si>
    <t>Sesoonne komponent S=y-T</t>
  </si>
  <si>
    <t>Keskmise sesoonse komponendi leidmine</t>
  </si>
  <si>
    <t>Keskmine</t>
  </si>
  <si>
    <t>KOKKU</t>
  </si>
  <si>
    <t>Prognoosimine</t>
  </si>
  <si>
    <t xml:space="preserve">Keskmine sesoonne komponent </t>
  </si>
  <si>
    <t>Prognoos F</t>
  </si>
  <si>
    <t>Antud</t>
  </si>
  <si>
    <t>Aeg kuudes, alates 01.1949</t>
  </si>
  <si>
    <t>Kuud</t>
  </si>
  <si>
    <t>Geomeetriline keskmine</t>
  </si>
  <si>
    <t>Tegelik</t>
  </si>
  <si>
    <t>Suhteline viga</t>
  </si>
  <si>
    <r>
      <t xml:space="preserve">Vaatlus-andmed </t>
    </r>
    <r>
      <rPr>
        <i/>
        <sz val="10"/>
        <rFont val="Calibri"/>
        <family val="2"/>
        <charset val="186"/>
        <scheme val="minor"/>
      </rPr>
      <t>y</t>
    </r>
  </si>
  <si>
    <r>
      <t>Trend</t>
    </r>
    <r>
      <rPr>
        <i/>
        <sz val="10"/>
        <rFont val="Calibri"/>
        <family val="2"/>
        <charset val="186"/>
        <scheme val="minor"/>
      </rPr>
      <t xml:space="preserve"> T</t>
    </r>
  </si>
  <si>
    <r>
      <t xml:space="preserve">Sesoonne komponent </t>
    </r>
    <r>
      <rPr>
        <i/>
        <sz val="10"/>
        <rFont val="Calibri"/>
        <family val="2"/>
        <charset val="186"/>
        <scheme val="minor"/>
      </rPr>
      <t>S</t>
    </r>
  </si>
  <si>
    <r>
      <t xml:space="preserve">Keskmine sesoonne kompo-nent </t>
    </r>
    <r>
      <rPr>
        <i/>
        <sz val="10"/>
        <rFont val="Calibri"/>
        <family val="2"/>
        <charset val="186"/>
        <scheme val="minor"/>
      </rPr>
      <t>S</t>
    </r>
  </si>
  <si>
    <r>
      <t xml:space="preserve">Trend </t>
    </r>
    <r>
      <rPr>
        <i/>
        <sz val="10"/>
        <rFont val="Calibri"/>
        <family val="2"/>
        <charset val="186"/>
        <scheme val="minor"/>
      </rPr>
      <t>T</t>
    </r>
  </si>
  <si>
    <r>
      <t xml:space="preserve">Prognoos </t>
    </r>
    <r>
      <rPr>
        <i/>
        <sz val="10"/>
        <rFont val="Calibri"/>
        <family val="2"/>
        <charset val="186"/>
        <scheme val="minor"/>
      </rPr>
      <t>y</t>
    </r>
    <r>
      <rPr>
        <sz val="10"/>
        <rFont val="Calibri"/>
        <family val="2"/>
        <charset val="186"/>
        <scheme val="minor"/>
      </rPr>
      <t>=</t>
    </r>
    <r>
      <rPr>
        <i/>
        <sz val="10"/>
        <rFont val="Calibri"/>
        <family val="2"/>
        <charset val="186"/>
        <scheme val="minor"/>
      </rPr>
      <t>T</t>
    </r>
    <r>
      <rPr>
        <sz val="10"/>
        <rFont val="Calibri"/>
        <family val="2"/>
        <charset val="186"/>
        <scheme val="minor"/>
      </rPr>
      <t>•</t>
    </r>
    <r>
      <rPr>
        <i/>
        <sz val="10"/>
        <rFont val="Calibri"/>
        <family val="2"/>
        <charset val="186"/>
        <scheme val="minor"/>
      </rPr>
      <t>S</t>
    </r>
  </si>
  <si>
    <t>Lennureisijate arvu dünaamika ja multiplikatiivne mudel</t>
  </si>
  <si>
    <t>Eksponentsiaalse mudeli parameetrid diagrammilt 1</t>
  </si>
  <si>
    <t>3. aasta</t>
  </si>
  <si>
    <t>2. aasta</t>
  </si>
  <si>
    <t>1. aasta</t>
  </si>
  <si>
    <t>Aeg t, kvartalites</t>
  </si>
  <si>
    <t>Käive y</t>
  </si>
  <si>
    <t>Ettevõtte käive ja aditiivse mudeli kasutamine</t>
  </si>
  <si>
    <t xml:space="preserve">Silutumiskonstandid </t>
  </si>
  <si>
    <t>w</t>
  </si>
  <si>
    <t>v</t>
  </si>
  <si>
    <t>t</t>
  </si>
  <si>
    <t>Prognoos</t>
  </si>
  <si>
    <t>k</t>
  </si>
  <si>
    <t>Ft</t>
  </si>
  <si>
    <t>Ettevõtte netokäive aastas</t>
  </si>
  <si>
    <t>Aeg t, aastates</t>
  </si>
  <si>
    <t>Netokäive, tuh eurot</t>
  </si>
  <si>
    <r>
      <t>E</t>
    </r>
    <r>
      <rPr>
        <i/>
        <vertAlign val="subscript"/>
        <sz val="10"/>
        <rFont val="Calibri"/>
        <family val="2"/>
        <charset val="186"/>
        <scheme val="minor"/>
      </rPr>
      <t>t</t>
    </r>
  </si>
  <si>
    <r>
      <t>T</t>
    </r>
    <r>
      <rPr>
        <i/>
        <vertAlign val="subscript"/>
        <sz val="10"/>
        <rFont val="Calibri"/>
        <family val="2"/>
        <charset val="186"/>
        <scheme val="minor"/>
      </rPr>
      <t>t</t>
    </r>
  </si>
  <si>
    <t>E</t>
  </si>
  <si>
    <t>T</t>
  </si>
  <si>
    <t>S</t>
  </si>
  <si>
    <t>Prognoosi pikkus k</t>
  </si>
  <si>
    <t>Viga ruudus</t>
  </si>
  <si>
    <t>Ehitustööd, mln eurot</t>
  </si>
  <si>
    <t>Eestis aastatel 2001-2006 tehtud ehitustööd</t>
  </si>
  <si>
    <t>Silutud konstandiga</t>
  </si>
  <si>
    <t>S&amp;P 500</t>
  </si>
  <si>
    <t>Prognoosi viga</t>
  </si>
  <si>
    <t>Õpikust näited 10.8 ja 10.9</t>
  </si>
  <si>
    <t>Näide 10.9</t>
  </si>
  <si>
    <t>Indeksi S&amp;P 500 aegrea eksponentsilumine</t>
  </si>
  <si>
    <t>Indeksi S&amp;P 500 väärtuste prognoosimine</t>
  </si>
  <si>
    <t>Õpikust näide 10.13</t>
  </si>
  <si>
    <t>Õpikust näide 10.14</t>
  </si>
  <si>
    <t>MSE</t>
  </si>
  <si>
    <t>Müük</t>
  </si>
  <si>
    <t>Prognoosiviga</t>
  </si>
  <si>
    <t>Silutud väärtus</t>
  </si>
  <si>
    <t>Prognoosimine libiseva keskmise abil</t>
  </si>
  <si>
    <t>Kaalud</t>
  </si>
  <si>
    <r>
      <t>w</t>
    </r>
    <r>
      <rPr>
        <vertAlign val="subscript"/>
        <sz val="10"/>
        <color theme="1"/>
        <rFont val="Calibri"/>
        <family val="2"/>
        <charset val="186"/>
      </rPr>
      <t>t</t>
    </r>
  </si>
  <si>
    <r>
      <t>w</t>
    </r>
    <r>
      <rPr>
        <vertAlign val="subscript"/>
        <sz val="10"/>
        <color theme="1"/>
        <rFont val="Calibri"/>
        <family val="2"/>
        <charset val="186"/>
      </rPr>
      <t>t-1</t>
    </r>
  </si>
  <si>
    <r>
      <t>w</t>
    </r>
    <r>
      <rPr>
        <vertAlign val="subscript"/>
        <sz val="10"/>
        <color theme="1"/>
        <rFont val="Calibri"/>
        <family val="2"/>
        <charset val="186"/>
      </rPr>
      <t>t-2</t>
    </r>
  </si>
  <si>
    <t>Prognoosimine kaalutud libiseva keskmise abil</t>
  </si>
  <si>
    <t>Silumiskonstant</t>
  </si>
  <si>
    <t>Sirge tõus</t>
  </si>
  <si>
    <t>Vabaliige</t>
  </si>
  <si>
    <t>Prognoosimine lineaarse regressioonmudeli abil</t>
  </si>
  <si>
    <t>Prognoosimine eksponentsilumise abil</t>
  </si>
  <si>
    <t>Näide: erinevad meetodid müügimahu prognoosimisel</t>
  </si>
  <si>
    <t>Prognoos aastaks 2007</t>
  </si>
  <si>
    <t>ME</t>
  </si>
  <si>
    <t>MAD</t>
  </si>
  <si>
    <t>MPE</t>
  </si>
  <si>
    <t>MAPE</t>
  </si>
  <si>
    <t>Libisev keskmine</t>
  </si>
  <si>
    <t>Eksponentsilumine</t>
  </si>
  <si>
    <t>Lineaarne regressioonmudel</t>
  </si>
  <si>
    <t>Kaalutud libisev keskmine</t>
  </si>
  <si>
    <t>Indeksi S&amp;P 500 prognooside võrdlemine</t>
  </si>
  <si>
    <t>α</t>
  </si>
  <si>
    <t>Mudeli testimine</t>
  </si>
  <si>
    <t>Müügimahu prognooside täpsus</t>
  </si>
  <si>
    <t>Suhteline absoluutviga</t>
  </si>
  <si>
    <t>Absoluutviga</t>
  </si>
  <si>
    <t>Absoluut-viga</t>
  </si>
  <si>
    <t>Ruutviga</t>
  </si>
  <si>
    <t>RMSE</t>
  </si>
  <si>
    <t>SKP, mld USD</t>
  </si>
  <si>
    <t>Õpikust näide 10.18</t>
  </si>
  <si>
    <t>Õpikust näide 10.15</t>
  </si>
  <si>
    <t>USA SKP pikaajaline kasvumäär</t>
  </si>
  <si>
    <t>Näide 10.19</t>
  </si>
  <si>
    <t>Õpikust alapeatükk 10.8</t>
  </si>
  <si>
    <t>Kokkuvõtlik tabel</t>
  </si>
  <si>
    <t>Õpikust näited 10.16 ja 10.20</t>
  </si>
  <si>
    <t>Õpikust näide 10.19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</si>
</sst>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ddd\,dd/mm/yyyy"/>
    <numFmt numFmtId="165" formatCode="0.000"/>
    <numFmt numFmtId="166" formatCode="0.0"/>
    <numFmt numFmtId="167" formatCode="0.0000"/>
    <numFmt numFmtId="168" formatCode="m/yy"/>
    <numFmt numFmtId="169" formatCode="0.0%"/>
    <numFmt numFmtId="170" formatCode="0.00000"/>
    <numFmt numFmtId="171" formatCode="#,##0.0"/>
  </numFmts>
  <fonts count="15" x14ac:knownFonts="1">
    <font>
      <sz val="10"/>
      <color theme="1"/>
      <name val="Calibri"/>
      <family val="2"/>
      <charset val="186"/>
    </font>
    <font>
      <b/>
      <sz val="10"/>
      <color theme="1"/>
      <name val="Calibri"/>
      <family val="2"/>
      <charset val="186"/>
    </font>
    <font>
      <sz val="10"/>
      <name val="Calibri"/>
      <family val="2"/>
      <charset val="186"/>
      <scheme val="minor"/>
    </font>
    <font>
      <sz val="10"/>
      <name val="Arial"/>
      <family val="2"/>
      <charset val="186"/>
    </font>
    <font>
      <sz val="10"/>
      <name val="Arial Baltic"/>
      <charset val="186"/>
    </font>
    <font>
      <b/>
      <sz val="10"/>
      <name val="Calibri"/>
      <family val="2"/>
      <charset val="186"/>
      <scheme val="minor"/>
    </font>
    <font>
      <i/>
      <sz val="10"/>
      <name val="Calibri"/>
      <family val="2"/>
      <charset val="186"/>
      <scheme val="minor"/>
    </font>
    <font>
      <b/>
      <sz val="11"/>
      <name val="Calibri"/>
      <family val="2"/>
      <charset val="186"/>
      <scheme val="minor"/>
    </font>
    <font>
      <sz val="11"/>
      <name val="Calibri"/>
      <family val="2"/>
      <charset val="186"/>
      <scheme val="minor"/>
    </font>
    <font>
      <i/>
      <vertAlign val="subscript"/>
      <sz val="10"/>
      <name val="Calibri"/>
      <family val="2"/>
      <charset val="186"/>
      <scheme val="minor"/>
    </font>
    <font>
      <sz val="10"/>
      <color indexed="9"/>
      <name val="Calibri"/>
      <family val="2"/>
      <charset val="186"/>
      <scheme val="minor"/>
    </font>
    <font>
      <sz val="12"/>
      <name val="Calibri"/>
      <family val="2"/>
      <charset val="186"/>
      <scheme val="minor"/>
    </font>
    <font>
      <vertAlign val="subscript"/>
      <sz val="10"/>
      <color theme="1"/>
      <name val="Calibri"/>
      <family val="2"/>
      <charset val="186"/>
    </font>
    <font>
      <sz val="10"/>
      <color theme="1"/>
      <name val="Calibri"/>
      <family val="2"/>
      <charset val="186"/>
    </font>
    <font>
      <sz val="10"/>
      <name val="Calibri"/>
      <family val="2"/>
      <charset val="186"/>
    </font>
  </fonts>
  <fills count="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7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9">
    <xf numFmtId="0" fontId="0" fillId="0" borderId="0"/>
    <xf numFmtId="0" fontId="3" fillId="0" borderId="0"/>
    <xf numFmtId="0" fontId="4" fillId="0" borderId="0"/>
    <xf numFmtId="0" fontId="4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13" fillId="0" borderId="0" applyFont="0" applyFill="0" applyBorder="0" applyAlignment="0" applyProtection="0"/>
  </cellStyleXfs>
  <cellXfs count="141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 wrapText="1"/>
    </xf>
    <xf numFmtId="164" fontId="2" fillId="0" borderId="0" xfId="0" applyNumberFormat="1" applyFont="1"/>
    <xf numFmtId="0" fontId="2" fillId="0" borderId="0" xfId="0" applyFont="1"/>
    <xf numFmtId="14" fontId="2" fillId="0" borderId="0" xfId="0" applyNumberFormat="1" applyFont="1"/>
    <xf numFmtId="2" fontId="2" fillId="0" borderId="0" xfId="0" applyNumberFormat="1" applyFont="1"/>
    <xf numFmtId="0" fontId="0" fillId="0" borderId="0" xfId="0" applyAlignment="1">
      <alignment horizontal="right"/>
    </xf>
    <xf numFmtId="165" fontId="0" fillId="0" borderId="0" xfId="0" applyNumberFormat="1"/>
    <xf numFmtId="2" fontId="0" fillId="0" borderId="0" xfId="0" applyNumberFormat="1"/>
    <xf numFmtId="0" fontId="1" fillId="0" borderId="0" xfId="0" applyFont="1"/>
    <xf numFmtId="0" fontId="0" fillId="2" borderId="0" xfId="0" applyFill="1"/>
    <xf numFmtId="0" fontId="0" fillId="2" borderId="0" xfId="0" applyFill="1" applyAlignment="1">
      <alignment horizontal="center"/>
    </xf>
    <xf numFmtId="0" fontId="0" fillId="2" borderId="0" xfId="0" applyFill="1" applyAlignment="1">
      <alignment horizontal="center" wrapText="1"/>
    </xf>
    <xf numFmtId="1" fontId="0" fillId="0" borderId="0" xfId="0" applyNumberFormat="1"/>
    <xf numFmtId="166" fontId="0" fillId="0" borderId="0" xfId="0" applyNumberFormat="1"/>
    <xf numFmtId="166" fontId="0" fillId="0" borderId="0" xfId="0" applyNumberFormat="1" applyAlignment="1" applyProtection="1">
      <alignment horizontal="right"/>
      <protection locked="0"/>
    </xf>
    <xf numFmtId="0" fontId="0" fillId="0" borderId="0" xfId="0"/>
    <xf numFmtId="2" fontId="0" fillId="0" borderId="0" xfId="0" applyNumberFormat="1" applyAlignment="1" applyProtection="1">
      <alignment horizontal="right"/>
      <protection locked="0"/>
    </xf>
    <xf numFmtId="0" fontId="2" fillId="0" borderId="0" xfId="1" applyFont="1"/>
    <xf numFmtId="0" fontId="5" fillId="0" borderId="0" xfId="2" applyFont="1"/>
    <xf numFmtId="0" fontId="5" fillId="0" borderId="0" xfId="1" applyFont="1"/>
    <xf numFmtId="0" fontId="2" fillId="3" borderId="0" xfId="1" applyFont="1" applyFill="1"/>
    <xf numFmtId="2" fontId="2" fillId="0" borderId="0" xfId="1" applyNumberFormat="1" applyFont="1"/>
    <xf numFmtId="0" fontId="0" fillId="2" borderId="0" xfId="0" applyFill="1" applyAlignment="1">
      <alignment horizontal="center" wrapText="1"/>
    </xf>
    <xf numFmtId="0" fontId="0" fillId="2" borderId="0" xfId="0" applyFill="1" applyAlignment="1">
      <alignment horizontal="center"/>
    </xf>
    <xf numFmtId="0" fontId="0" fillId="2" borderId="0" xfId="0" applyFill="1" applyAlignment="1">
      <alignment horizontal="center"/>
    </xf>
    <xf numFmtId="167" fontId="0" fillId="0" borderId="0" xfId="0" applyNumberFormat="1"/>
    <xf numFmtId="0" fontId="0" fillId="0" borderId="1" xfId="0" applyBorder="1"/>
    <xf numFmtId="166" fontId="0" fillId="0" borderId="1" xfId="0" applyNumberFormat="1" applyBorder="1"/>
    <xf numFmtId="0" fontId="2" fillId="0" borderId="0" xfId="3" applyFont="1"/>
    <xf numFmtId="0" fontId="5" fillId="0" borderId="0" xfId="3" applyFont="1"/>
    <xf numFmtId="168" fontId="2" fillId="0" borderId="0" xfId="3" applyNumberFormat="1" applyFont="1"/>
    <xf numFmtId="1" fontId="2" fillId="0" borderId="0" xfId="3" applyNumberFormat="1" applyFont="1"/>
    <xf numFmtId="0" fontId="2" fillId="0" borderId="0" xfId="3" applyFont="1" applyAlignment="1">
      <alignment horizontal="right" vertical="center"/>
    </xf>
    <xf numFmtId="168" fontId="2" fillId="0" borderId="0" xfId="3" applyNumberFormat="1" applyFont="1" applyFill="1"/>
    <xf numFmtId="0" fontId="2" fillId="4" borderId="0" xfId="3" applyFont="1" applyFill="1"/>
    <xf numFmtId="0" fontId="2" fillId="0" borderId="0" xfId="3" applyFont="1" applyAlignment="1">
      <alignment horizontal="left" vertical="center" wrapText="1"/>
    </xf>
    <xf numFmtId="1" fontId="2" fillId="0" borderId="0" xfId="3" applyNumberFormat="1" applyFont="1" applyFill="1"/>
    <xf numFmtId="0" fontId="2" fillId="0" borderId="0" xfId="3" applyFont="1" applyFill="1"/>
    <xf numFmtId="165" fontId="2" fillId="0" borderId="0" xfId="3" applyNumberFormat="1" applyFont="1"/>
    <xf numFmtId="168" fontId="2" fillId="0" borderId="3" xfId="3" applyNumberFormat="1" applyFont="1" applyFill="1" applyBorder="1"/>
    <xf numFmtId="1" fontId="2" fillId="0" borderId="3" xfId="3" applyNumberFormat="1" applyFont="1" applyFill="1" applyBorder="1"/>
    <xf numFmtId="0" fontId="2" fillId="0" borderId="3" xfId="3" applyFont="1" applyFill="1" applyBorder="1"/>
    <xf numFmtId="165" fontId="2" fillId="0" borderId="3" xfId="3" applyNumberFormat="1" applyFont="1" applyBorder="1"/>
    <xf numFmtId="1" fontId="2" fillId="0" borderId="4" xfId="3" applyNumberFormat="1" applyFont="1" applyBorder="1"/>
    <xf numFmtId="2" fontId="2" fillId="0" borderId="0" xfId="3" applyNumberFormat="1" applyFont="1"/>
    <xf numFmtId="2" fontId="2" fillId="0" borderId="5" xfId="3" applyNumberFormat="1" applyFont="1" applyBorder="1"/>
    <xf numFmtId="1" fontId="2" fillId="0" borderId="6" xfId="3" applyNumberFormat="1" applyFont="1" applyBorder="1"/>
    <xf numFmtId="1" fontId="2" fillId="0" borderId="7" xfId="3" applyNumberFormat="1" applyFont="1" applyBorder="1"/>
    <xf numFmtId="2" fontId="2" fillId="0" borderId="3" xfId="3" applyNumberFormat="1" applyFont="1" applyBorder="1"/>
    <xf numFmtId="2" fontId="2" fillId="0" borderId="8" xfId="3" applyNumberFormat="1" applyFont="1" applyBorder="1"/>
    <xf numFmtId="165" fontId="5" fillId="0" borderId="0" xfId="3" applyNumberFormat="1" applyFont="1"/>
    <xf numFmtId="168" fontId="2" fillId="0" borderId="0" xfId="3" applyNumberFormat="1" applyFont="1" applyFill="1" applyBorder="1"/>
    <xf numFmtId="169" fontId="2" fillId="0" borderId="0" xfId="4" applyNumberFormat="1" applyFont="1"/>
    <xf numFmtId="1" fontId="2" fillId="2" borderId="2" xfId="3" applyNumberFormat="1" applyFont="1" applyFill="1" applyBorder="1" applyAlignment="1">
      <alignment horizontal="center" vertical="center" wrapText="1"/>
    </xf>
    <xf numFmtId="1" fontId="2" fillId="5" borderId="2" xfId="3" applyNumberFormat="1" applyFont="1" applyFill="1" applyBorder="1" applyAlignment="1">
      <alignment horizontal="center" vertical="center" wrapText="1"/>
    </xf>
    <xf numFmtId="0" fontId="2" fillId="2" borderId="0" xfId="3" applyFont="1" applyFill="1"/>
    <xf numFmtId="0" fontId="2" fillId="2" borderId="0" xfId="3" applyFont="1" applyFill="1" applyAlignment="1">
      <alignment horizontal="center"/>
    </xf>
    <xf numFmtId="0" fontId="2" fillId="2" borderId="3" xfId="3" applyFont="1" applyFill="1" applyBorder="1" applyAlignment="1">
      <alignment horizontal="center"/>
    </xf>
    <xf numFmtId="0" fontId="2" fillId="2" borderId="3" xfId="3" applyFont="1" applyFill="1" applyBorder="1"/>
    <xf numFmtId="0" fontId="2" fillId="2" borderId="3" xfId="3" applyFont="1" applyFill="1" applyBorder="1" applyAlignment="1">
      <alignment wrapText="1"/>
    </xf>
    <xf numFmtId="1" fontId="2" fillId="2" borderId="9" xfId="3" applyNumberFormat="1" applyFont="1" applyFill="1" applyBorder="1" applyAlignment="1">
      <alignment horizontal="center" vertical="center" wrapText="1"/>
    </xf>
    <xf numFmtId="0" fontId="2" fillId="0" borderId="0" xfId="5" applyFont="1"/>
    <xf numFmtId="0" fontId="7" fillId="0" borderId="0" xfId="2" applyFont="1"/>
    <xf numFmtId="0" fontId="8" fillId="0" borderId="0" xfId="1" applyFont="1"/>
    <xf numFmtId="0" fontId="7" fillId="0" borderId="0" xfId="1" applyFont="1"/>
    <xf numFmtId="0" fontId="2" fillId="2" borderId="6" xfId="5" applyFont="1" applyFill="1" applyBorder="1"/>
    <xf numFmtId="0" fontId="2" fillId="2" borderId="0" xfId="1" applyFont="1" applyFill="1"/>
    <xf numFmtId="0" fontId="2" fillId="2" borderId="0" xfId="5" applyFont="1" applyFill="1" applyAlignment="1">
      <alignment horizontal="center"/>
    </xf>
    <xf numFmtId="0" fontId="2" fillId="6" borderId="0" xfId="5" applyFont="1" applyFill="1"/>
    <xf numFmtId="0" fontId="2" fillId="2" borderId="10" xfId="5" applyFont="1" applyFill="1" applyBorder="1" applyAlignment="1">
      <alignment horizontal="center" wrapText="1"/>
    </xf>
    <xf numFmtId="0" fontId="6" fillId="2" borderId="2" xfId="5" applyFont="1" applyFill="1" applyBorder="1" applyAlignment="1">
      <alignment horizontal="center"/>
    </xf>
    <xf numFmtId="0" fontId="2" fillId="0" borderId="2" xfId="5" applyFont="1" applyBorder="1"/>
    <xf numFmtId="166" fontId="2" fillId="0" borderId="2" xfId="5" applyNumberFormat="1" applyFont="1" applyBorder="1"/>
    <xf numFmtId="0" fontId="2" fillId="2" borderId="2" xfId="5" applyFont="1" applyFill="1" applyBorder="1" applyAlignment="1">
      <alignment horizontal="center"/>
    </xf>
    <xf numFmtId="0" fontId="5" fillId="0" borderId="0" xfId="7" applyFont="1"/>
    <xf numFmtId="0" fontId="2" fillId="0" borderId="0" xfId="7" applyFont="1"/>
    <xf numFmtId="0" fontId="10" fillId="0" borderId="0" xfId="7" applyFont="1"/>
    <xf numFmtId="165" fontId="2" fillId="0" borderId="0" xfId="7" applyNumberFormat="1" applyFont="1"/>
    <xf numFmtId="0" fontId="2" fillId="0" borderId="1" xfId="7" applyFont="1" applyBorder="1"/>
    <xf numFmtId="165" fontId="2" fillId="0" borderId="1" xfId="7" applyNumberFormat="1" applyFont="1" applyBorder="1"/>
    <xf numFmtId="0" fontId="2" fillId="0" borderId="0" xfId="7" applyFont="1" applyBorder="1"/>
    <xf numFmtId="1" fontId="2" fillId="0" borderId="0" xfId="7" applyNumberFormat="1" applyFont="1" applyBorder="1"/>
    <xf numFmtId="165" fontId="2" fillId="0" borderId="0" xfId="7" applyNumberFormat="1" applyFont="1" applyBorder="1"/>
    <xf numFmtId="0" fontId="11" fillId="0" borderId="0" xfId="7" applyFont="1"/>
    <xf numFmtId="0" fontId="11" fillId="0" borderId="0" xfId="6" applyFont="1" applyAlignment="1" applyProtection="1">
      <alignment horizontal="right"/>
      <protection locked="0"/>
    </xf>
    <xf numFmtId="170" fontId="2" fillId="0" borderId="0" xfId="7" applyNumberFormat="1" applyFont="1" applyBorder="1"/>
    <xf numFmtId="0" fontId="2" fillId="2" borderId="0" xfId="7" applyFont="1" applyFill="1"/>
    <xf numFmtId="0" fontId="2" fillId="2" borderId="0" xfId="7" applyFont="1" applyFill="1" applyAlignment="1">
      <alignment horizontal="center"/>
    </xf>
    <xf numFmtId="0" fontId="2" fillId="2" borderId="0" xfId="7" applyNumberFormat="1" applyFont="1" applyFill="1" applyAlignment="1">
      <alignment horizontal="center" wrapText="1"/>
    </xf>
    <xf numFmtId="0" fontId="2" fillId="6" borderId="0" xfId="7" applyFont="1" applyFill="1"/>
    <xf numFmtId="2" fontId="2" fillId="0" borderId="0" xfId="6" applyNumberFormat="1" applyFont="1" applyAlignment="1" applyProtection="1">
      <alignment horizontal="right"/>
      <protection locked="0"/>
    </xf>
    <xf numFmtId="2" fontId="2" fillId="0" borderId="1" xfId="6" applyNumberFormat="1" applyFont="1" applyBorder="1" applyAlignment="1" applyProtection="1">
      <alignment horizontal="right"/>
      <protection locked="0"/>
    </xf>
    <xf numFmtId="2" fontId="2" fillId="0" borderId="0" xfId="6" applyNumberFormat="1" applyFont="1" applyBorder="1" applyAlignment="1" applyProtection="1">
      <alignment horizontal="right"/>
      <protection locked="0"/>
    </xf>
    <xf numFmtId="166" fontId="2" fillId="0" borderId="0" xfId="7" applyNumberFormat="1" applyFont="1"/>
    <xf numFmtId="0" fontId="2" fillId="2" borderId="0" xfId="0" applyFont="1" applyFill="1"/>
    <xf numFmtId="0" fontId="2" fillId="2" borderId="0" xfId="0" applyNumberFormat="1" applyFont="1" applyFill="1" applyAlignment="1">
      <alignment horizontal="center" wrapText="1"/>
    </xf>
    <xf numFmtId="0" fontId="5" fillId="0" borderId="0" xfId="5" applyFont="1"/>
    <xf numFmtId="0" fontId="2" fillId="2" borderId="0" xfId="1" applyFont="1" applyFill="1" applyAlignment="1">
      <alignment horizontal="center"/>
    </xf>
    <xf numFmtId="14" fontId="2" fillId="0" borderId="0" xfId="1" applyNumberFormat="1" applyFont="1" applyFill="1" applyBorder="1" applyAlignment="1" applyProtection="1"/>
    <xf numFmtId="2" fontId="2" fillId="0" borderId="0" xfId="1" applyNumberFormat="1" applyFont="1" applyFill="1" applyBorder="1" applyAlignment="1" applyProtection="1"/>
    <xf numFmtId="0" fontId="2" fillId="2" borderId="0" xfId="1" applyFont="1" applyFill="1" applyAlignment="1">
      <alignment horizontal="center" wrapText="1"/>
    </xf>
    <xf numFmtId="14" fontId="5" fillId="0" borderId="0" xfId="1" applyNumberFormat="1" applyFont="1" applyFill="1" applyBorder="1" applyAlignment="1" applyProtection="1"/>
    <xf numFmtId="0" fontId="0" fillId="2" borderId="0" xfId="0" applyFill="1" applyAlignment="1">
      <alignment horizontal="center" wrapText="1"/>
    </xf>
    <xf numFmtId="0" fontId="0" fillId="2" borderId="0" xfId="0" applyFill="1" applyAlignment="1">
      <alignment horizontal="center"/>
    </xf>
    <xf numFmtId="2" fontId="0" fillId="0" borderId="0" xfId="0" applyNumberFormat="1" applyFont="1"/>
    <xf numFmtId="0" fontId="0" fillId="2" borderId="0" xfId="0" applyFill="1" applyAlignment="1">
      <alignment horizontal="center" wrapText="1"/>
    </xf>
    <xf numFmtId="0" fontId="0" fillId="2" borderId="0" xfId="0" applyFill="1" applyAlignment="1">
      <alignment horizontal="center"/>
    </xf>
    <xf numFmtId="2" fontId="2" fillId="0" borderId="0" xfId="7" applyNumberFormat="1" applyFont="1"/>
    <xf numFmtId="2" fontId="2" fillId="4" borderId="0" xfId="7" applyNumberFormat="1" applyFont="1" applyFill="1"/>
    <xf numFmtId="2" fontId="0" fillId="0" borderId="1" xfId="0" applyNumberFormat="1" applyBorder="1"/>
    <xf numFmtId="2" fontId="2" fillId="0" borderId="1" xfId="7" applyNumberFormat="1" applyFont="1" applyBorder="1"/>
    <xf numFmtId="0" fontId="2" fillId="2" borderId="0" xfId="7" applyFont="1" applyFill="1" applyAlignment="1">
      <alignment horizontal="center" wrapText="1"/>
    </xf>
    <xf numFmtId="2" fontId="2" fillId="0" borderId="0" xfId="7" applyNumberFormat="1" applyFont="1" applyBorder="1"/>
    <xf numFmtId="0" fontId="2" fillId="2" borderId="0" xfId="1" applyFont="1" applyFill="1" applyAlignment="1">
      <alignment horizontal="center" wrapText="1"/>
    </xf>
    <xf numFmtId="0" fontId="1" fillId="0" borderId="0" xfId="0" applyFont="1" applyAlignment="1">
      <alignment horizontal="center"/>
    </xf>
    <xf numFmtId="170" fontId="0" fillId="0" borderId="0" xfId="0" applyNumberFormat="1"/>
    <xf numFmtId="10" fontId="0" fillId="0" borderId="0" xfId="8" applyNumberFormat="1" applyFont="1"/>
    <xf numFmtId="0" fontId="0" fillId="2" borderId="0" xfId="0" applyFont="1" applyFill="1" applyAlignment="1">
      <alignment horizontal="center"/>
    </xf>
    <xf numFmtId="2" fontId="2" fillId="0" borderId="6" xfId="1" applyNumberFormat="1" applyFont="1" applyBorder="1"/>
    <xf numFmtId="0" fontId="2" fillId="2" borderId="0" xfId="1" applyFont="1" applyFill="1" applyBorder="1" applyAlignment="1">
      <alignment horizontal="center" wrapText="1"/>
    </xf>
    <xf numFmtId="2" fontId="2" fillId="0" borderId="0" xfId="1" applyNumberFormat="1" applyFont="1" applyBorder="1"/>
    <xf numFmtId="0" fontId="0" fillId="2" borderId="0" xfId="0" applyFill="1" applyAlignment="1">
      <alignment horizontal="center" wrapText="1"/>
    </xf>
    <xf numFmtId="0" fontId="0" fillId="2" borderId="0" xfId="0" applyFill="1" applyAlignment="1">
      <alignment horizontal="center"/>
    </xf>
    <xf numFmtId="0" fontId="14" fillId="2" borderId="0" xfId="7" applyFont="1" applyFill="1" applyAlignment="1">
      <alignment horizontal="center"/>
    </xf>
    <xf numFmtId="166" fontId="2" fillId="0" borderId="0" xfId="0" applyNumberFormat="1" applyFont="1"/>
    <xf numFmtId="166" fontId="2" fillId="4" borderId="0" xfId="7" applyNumberFormat="1" applyFont="1" applyFill="1"/>
    <xf numFmtId="0" fontId="0" fillId="2" borderId="0" xfId="0" applyFill="1" applyAlignment="1">
      <alignment horizontal="center" wrapText="1"/>
    </xf>
    <xf numFmtId="171" fontId="0" fillId="0" borderId="0" xfId="0" applyNumberFormat="1"/>
    <xf numFmtId="4" fontId="0" fillId="0" borderId="0" xfId="0" applyNumberFormat="1"/>
    <xf numFmtId="165" fontId="2" fillId="0" borderId="2" xfId="5" applyNumberFormat="1" applyFont="1" applyBorder="1"/>
    <xf numFmtId="0" fontId="0" fillId="2" borderId="0" xfId="0" applyFill="1" applyAlignment="1">
      <alignment horizontal="center" wrapText="1"/>
    </xf>
    <xf numFmtId="0" fontId="0" fillId="2" borderId="0" xfId="0" applyFill="1" applyAlignment="1">
      <alignment horizontal="center"/>
    </xf>
    <xf numFmtId="0" fontId="2" fillId="2" borderId="0" xfId="1" applyFont="1" applyFill="1" applyAlignment="1">
      <alignment horizontal="center" wrapText="1"/>
    </xf>
    <xf numFmtId="0" fontId="2" fillId="3" borderId="0" xfId="1" applyFont="1" applyFill="1" applyAlignment="1">
      <alignment horizontal="center"/>
    </xf>
    <xf numFmtId="1" fontId="5" fillId="0" borderId="2" xfId="3" applyNumberFormat="1" applyFont="1" applyBorder="1" applyAlignment="1">
      <alignment horizontal="center"/>
    </xf>
    <xf numFmtId="0" fontId="2" fillId="2" borderId="0" xfId="5" applyFont="1" applyFill="1" applyAlignment="1">
      <alignment horizontal="center"/>
    </xf>
    <xf numFmtId="0" fontId="2" fillId="3" borderId="5" xfId="1" applyFont="1" applyFill="1" applyBorder="1" applyAlignment="1">
      <alignment horizontal="center"/>
    </xf>
    <xf numFmtId="0" fontId="2" fillId="3" borderId="0" xfId="1" applyFont="1" applyFill="1" applyBorder="1" applyAlignment="1">
      <alignment horizontal="center"/>
    </xf>
    <xf numFmtId="0" fontId="2" fillId="3" borderId="6" xfId="1" applyFont="1" applyFill="1" applyBorder="1" applyAlignment="1">
      <alignment horizontal="center"/>
    </xf>
  </cellXfs>
  <cellStyles count="9">
    <cellStyle name="Normaallaad_sta_korrel_regress" xfId="2"/>
    <cellStyle name="Normal" xfId="0" builtinId="0"/>
    <cellStyle name="Normal 2" xfId="1"/>
    <cellStyle name="Normal_AIRLINE_1" xfId="3"/>
    <cellStyle name="Normal_EH012200832133540" xfId="6"/>
    <cellStyle name="Normal_ehitustööd Eestis MSE" xfId="7"/>
    <cellStyle name="Normal_naited konspekti" xfId="5"/>
    <cellStyle name="Percent" xfId="8" builtinId="5"/>
    <cellStyle name="Percent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t-E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Ehitustööde maht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18239342372495615"/>
          <c:y val="0.19274830662806083"/>
          <c:w val="0.7830479837522667"/>
          <c:h val="0.62352116551154901"/>
        </c:manualLayout>
      </c:layout>
      <c:lineChart>
        <c:grouping val="standard"/>
        <c:varyColors val="0"/>
        <c:ser>
          <c:idx val="1"/>
          <c:order val="0"/>
          <c:tx>
            <c:strRef>
              <c:f>'N10.3'!$B$3</c:f>
              <c:strCache>
                <c:ptCount val="1"/>
                <c:pt idx="0">
                  <c:v>Ehitustööde maht, mln eurot</c:v>
                </c:pt>
              </c:strCache>
            </c:strRef>
          </c:tx>
          <c:marker>
            <c:symbol val="none"/>
          </c:marker>
          <c:cat>
            <c:numRef>
              <c:f>'N10.3'!$A$4:$A$18</c:f>
              <c:numCache>
                <c:formatCode>General</c:formatCode>
                <c:ptCount val="15"/>
                <c:pt idx="0">
                  <c:v>1993</c:v>
                </c:pt>
                <c:pt idx="1">
                  <c:v>1994</c:v>
                </c:pt>
                <c:pt idx="2">
                  <c:v>1995</c:v>
                </c:pt>
                <c:pt idx="3">
                  <c:v>1996</c:v>
                </c:pt>
                <c:pt idx="4">
                  <c:v>1997</c:v>
                </c:pt>
                <c:pt idx="5">
                  <c:v>1998</c:v>
                </c:pt>
                <c:pt idx="6">
                  <c:v>1999</c:v>
                </c:pt>
                <c:pt idx="7">
                  <c:v>2000</c:v>
                </c:pt>
                <c:pt idx="8">
                  <c:v>2001</c:v>
                </c:pt>
                <c:pt idx="9">
                  <c:v>2002</c:v>
                </c:pt>
                <c:pt idx="10">
                  <c:v>2003</c:v>
                </c:pt>
                <c:pt idx="11">
                  <c:v>2004</c:v>
                </c:pt>
                <c:pt idx="12">
                  <c:v>2005</c:v>
                </c:pt>
                <c:pt idx="13">
                  <c:v>2006</c:v>
                </c:pt>
                <c:pt idx="14">
                  <c:v>2007</c:v>
                </c:pt>
              </c:numCache>
            </c:numRef>
          </c:cat>
          <c:val>
            <c:numRef>
              <c:f>'N10.3'!$B$4:$B$18</c:f>
              <c:numCache>
                <c:formatCode>0.0</c:formatCode>
                <c:ptCount val="15"/>
                <c:pt idx="0">
                  <c:v>111.9093</c:v>
                </c:pt>
                <c:pt idx="1">
                  <c:v>185.91899000000001</c:v>
                </c:pt>
                <c:pt idx="2">
                  <c:v>268.42892000000001</c:v>
                </c:pt>
                <c:pt idx="3">
                  <c:v>363.14598999999998</c:v>
                </c:pt>
                <c:pt idx="4">
                  <c:v>456.77654999999999</c:v>
                </c:pt>
                <c:pt idx="5">
                  <c:v>607.28848000000005</c:v>
                </c:pt>
                <c:pt idx="6">
                  <c:v>536.60220000000004</c:v>
                </c:pt>
                <c:pt idx="7">
                  <c:v>619.23996</c:v>
                </c:pt>
                <c:pt idx="8">
                  <c:v>687.36977999999999</c:v>
                </c:pt>
                <c:pt idx="9">
                  <c:v>893.74049000000002</c:v>
                </c:pt>
                <c:pt idx="10">
                  <c:v>996.70216000000005</c:v>
                </c:pt>
                <c:pt idx="11">
                  <c:v>1177.89168</c:v>
                </c:pt>
                <c:pt idx="12">
                  <c:v>1513.67057</c:v>
                </c:pt>
                <c:pt idx="13">
                  <c:v>2171.1048999999998</c:v>
                </c:pt>
                <c:pt idx="14">
                  <c:v>2729.87646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725952"/>
        <c:axId val="363727488"/>
      </c:lineChart>
      <c:catAx>
        <c:axId val="3637259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t-EE"/>
          </a:p>
        </c:txPr>
        <c:crossAx val="363727488"/>
        <c:crosses val="autoZero"/>
        <c:auto val="1"/>
        <c:lblAlgn val="ctr"/>
        <c:lblOffset val="100"/>
        <c:noMultiLvlLbl val="0"/>
      </c:catAx>
      <c:valAx>
        <c:axId val="36372748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Mln eurot</a:t>
                </a:r>
              </a:p>
            </c:rich>
          </c:tx>
          <c:layout/>
          <c:overlay val="0"/>
        </c:title>
        <c:numFmt formatCode="0" sourceLinked="0"/>
        <c:majorTickMark val="out"/>
        <c:minorTickMark val="none"/>
        <c:tickLblPos val="nextTo"/>
        <c:crossAx val="3637259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t-E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662729658792651"/>
          <c:y val="5.1400554097404488E-2"/>
          <c:w val="0.80002559055118116"/>
          <c:h val="0.74928623505395164"/>
        </c:manualLayout>
      </c:layout>
      <c:scatterChart>
        <c:scatterStyle val="smoothMarker"/>
        <c:varyColors val="0"/>
        <c:ser>
          <c:idx val="0"/>
          <c:order val="0"/>
          <c:marker>
            <c:symbol val="none"/>
          </c:marker>
          <c:trendline>
            <c:trendlineType val="exp"/>
            <c:dispRSqr val="1"/>
            <c:dispEq val="1"/>
            <c:trendlineLbl>
              <c:layout>
                <c:manualLayout>
                  <c:x val="-2.8828521434820648E-2"/>
                  <c:y val="-9.733887430737824E-3"/>
                </c:manualLayout>
              </c:layout>
              <c:numFmt formatCode="General" sourceLinked="0"/>
            </c:trendlineLbl>
          </c:trendline>
          <c:xVal>
            <c:numRef>
              <c:f>'N10.10'!$B$5:$B$167</c:f>
              <c:numCache>
                <c:formatCode>General</c:formatCode>
                <c:ptCount val="16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</c:numCache>
            </c:numRef>
          </c:xVal>
          <c:yVal>
            <c:numRef>
              <c:f>'N10.10'!$C$5:$C$167</c:f>
              <c:numCache>
                <c:formatCode>#,##0.00</c:formatCode>
                <c:ptCount val="163"/>
                <c:pt idx="0">
                  <c:v>49.585999999999999</c:v>
                </c:pt>
                <c:pt idx="1">
                  <c:v>53.576999999999998</c:v>
                </c:pt>
                <c:pt idx="2">
                  <c:v>59.764000000000003</c:v>
                </c:pt>
                <c:pt idx="3">
                  <c:v>64.650999999999996</c:v>
                </c:pt>
                <c:pt idx="4">
                  <c:v>66.882999999999996</c:v>
                </c:pt>
                <c:pt idx="5">
                  <c:v>69.671999999999997</c:v>
                </c:pt>
                <c:pt idx="6">
                  <c:v>72.47</c:v>
                </c:pt>
                <c:pt idx="7">
                  <c:v>72.840999999999994</c:v>
                </c:pt>
                <c:pt idx="8">
                  <c:v>75.789000000000001</c:v>
                </c:pt>
                <c:pt idx="9">
                  <c:v>81.275999999999996</c:v>
                </c:pt>
                <c:pt idx="10">
                  <c:v>82.106999999999999</c:v>
                </c:pt>
                <c:pt idx="11">
                  <c:v>83.57</c:v>
                </c:pt>
                <c:pt idx="12">
                  <c:v>93.953999999999994</c:v>
                </c:pt>
                <c:pt idx="13">
                  <c:v>101.179</c:v>
                </c:pt>
                <c:pt idx="14">
                  <c:v>102.327</c:v>
                </c:pt>
                <c:pt idx="15">
                  <c:v>105.25700000000001</c:v>
                </c:pt>
                <c:pt idx="16">
                  <c:v>100.428</c:v>
                </c:pt>
                <c:pt idx="17">
                  <c:v>102.15</c:v>
                </c:pt>
                <c:pt idx="18">
                  <c:v>106.134</c:v>
                </c:pt>
                <c:pt idx="19">
                  <c:v>109.02200000000001</c:v>
                </c:pt>
                <c:pt idx="20">
                  <c:v>112.276</c:v>
                </c:pt>
                <c:pt idx="21">
                  <c:v>117.61799999999999</c:v>
                </c:pt>
                <c:pt idx="22">
                  <c:v>127.46</c:v>
                </c:pt>
                <c:pt idx="23">
                  <c:v>138.333</c:v>
                </c:pt>
                <c:pt idx="24">
                  <c:v>140.84899999999999</c:v>
                </c:pt>
                <c:pt idx="25">
                  <c:v>140.59800000000001</c:v>
                </c:pt>
                <c:pt idx="26">
                  <c:v>146.41800000000001</c:v>
                </c:pt>
                <c:pt idx="27">
                  <c:v>153.703</c:v>
                </c:pt>
                <c:pt idx="28">
                  <c:v>158.643</c:v>
                </c:pt>
                <c:pt idx="29">
                  <c:v>177.13300000000001</c:v>
                </c:pt>
                <c:pt idx="30">
                  <c:v>191.81399999999999</c:v>
                </c:pt>
                <c:pt idx="31">
                  <c:v>215.798</c:v>
                </c:pt>
                <c:pt idx="32">
                  <c:v>227.25</c:v>
                </c:pt>
                <c:pt idx="33">
                  <c:v>233.535</c:v>
                </c:pt>
                <c:pt idx="34">
                  <c:v>229.685</c:v>
                </c:pt>
                <c:pt idx="35">
                  <c:v>230.48</c:v>
                </c:pt>
                <c:pt idx="36">
                  <c:v>249.22499999999999</c:v>
                </c:pt>
                <c:pt idx="37">
                  <c:v>267.33100000000002</c:v>
                </c:pt>
                <c:pt idx="38">
                  <c:v>282.70100000000002</c:v>
                </c:pt>
                <c:pt idx="39">
                  <c:v>290.82400000000001</c:v>
                </c:pt>
                <c:pt idx="40">
                  <c:v>319.077</c:v>
                </c:pt>
                <c:pt idx="41">
                  <c:v>322.85000000000002</c:v>
                </c:pt>
                <c:pt idx="42">
                  <c:v>339.30099999999999</c:v>
                </c:pt>
                <c:pt idx="43">
                  <c:v>319.60599999999999</c:v>
                </c:pt>
                <c:pt idx="44">
                  <c:v>304.45800000000003</c:v>
                </c:pt>
                <c:pt idx="45">
                  <c:v>339.24700000000001</c:v>
                </c:pt>
                <c:pt idx="46">
                  <c:v>333.642</c:v>
                </c:pt>
                <c:pt idx="47">
                  <c:v>348.02300000000002</c:v>
                </c:pt>
                <c:pt idx="48">
                  <c:v>386.07400000000001</c:v>
                </c:pt>
                <c:pt idx="49">
                  <c:v>412.47500000000002</c:v>
                </c:pt>
                <c:pt idx="50">
                  <c:v>422.84300000000002</c:v>
                </c:pt>
                <c:pt idx="51">
                  <c:v>445.28699999999998</c:v>
                </c:pt>
                <c:pt idx="52">
                  <c:v>468.15899999999999</c:v>
                </c:pt>
                <c:pt idx="53">
                  <c:v>481.82100000000003</c:v>
                </c:pt>
                <c:pt idx="54">
                  <c:v>464.76100000000002</c:v>
                </c:pt>
                <c:pt idx="55">
                  <c:v>517.20100000000002</c:v>
                </c:pt>
                <c:pt idx="56">
                  <c:v>538.35</c:v>
                </c:pt>
                <c:pt idx="57">
                  <c:v>552.18399999999997</c:v>
                </c:pt>
                <c:pt idx="58">
                  <c:v>492.48399999999998</c:v>
                </c:pt>
                <c:pt idx="59">
                  <c:v>528.08100000000002</c:v>
                </c:pt>
                <c:pt idx="60">
                  <c:v>533.76700000000005</c:v>
                </c:pt>
                <c:pt idx="61">
                  <c:v>551.06100000000004</c:v>
                </c:pt>
                <c:pt idx="62">
                  <c:v>576.87900000000002</c:v>
                </c:pt>
                <c:pt idx="63">
                  <c:v>599.65099999999995</c:v>
                </c:pt>
                <c:pt idx="64">
                  <c:v>553.73900000000003</c:v>
                </c:pt>
                <c:pt idx="65">
                  <c:v>568.83500000000004</c:v>
                </c:pt>
                <c:pt idx="66">
                  <c:v>647.71299999999997</c:v>
                </c:pt>
                <c:pt idx="67">
                  <c:v>631.69299999999998</c:v>
                </c:pt>
                <c:pt idx="68">
                  <c:v>688.66600000000005</c:v>
                </c:pt>
                <c:pt idx="69">
                  <c:v>694.19100000000003</c:v>
                </c:pt>
                <c:pt idx="70">
                  <c:v>687.70399999999995</c:v>
                </c:pt>
                <c:pt idx="71">
                  <c:v>671.93799999999999</c:v>
                </c:pt>
                <c:pt idx="72">
                  <c:v>709.25</c:v>
                </c:pt>
                <c:pt idx="73">
                  <c:v>802.64</c:v>
                </c:pt>
                <c:pt idx="74">
                  <c:v>827.35500000000002</c:v>
                </c:pt>
                <c:pt idx="75">
                  <c:v>846.78899999999999</c:v>
                </c:pt>
                <c:pt idx="76">
                  <c:v>902.12199999999996</c:v>
                </c:pt>
                <c:pt idx="77">
                  <c:v>910.83399999999995</c:v>
                </c:pt>
                <c:pt idx="78">
                  <c:v>921.27300000000002</c:v>
                </c:pt>
                <c:pt idx="79" formatCode="#,##0.0">
                  <c:v>977</c:v>
                </c:pt>
                <c:pt idx="80" formatCode="#,##0.0">
                  <c:v>892.8</c:v>
                </c:pt>
                <c:pt idx="81" formatCode="#,##0.0">
                  <c:v>834.9</c:v>
                </c:pt>
                <c:pt idx="82" formatCode="#,##0.0">
                  <c:v>725.8</c:v>
                </c:pt>
                <c:pt idx="83" formatCode="#,##0.0">
                  <c:v>716.4</c:v>
                </c:pt>
                <c:pt idx="84" formatCode="#,##0.0">
                  <c:v>794.4</c:v>
                </c:pt>
                <c:pt idx="85" formatCode="#,##0.0">
                  <c:v>865</c:v>
                </c:pt>
                <c:pt idx="86" formatCode="#,##0.0">
                  <c:v>977.9</c:v>
                </c:pt>
                <c:pt idx="87" formatCode="#,##0.0">
                  <c:v>1028</c:v>
                </c:pt>
                <c:pt idx="88" formatCode="#,##0.0">
                  <c:v>992.6</c:v>
                </c:pt>
                <c:pt idx="89" formatCode="#,##0.0">
                  <c:v>1072.8</c:v>
                </c:pt>
                <c:pt idx="90" formatCode="#,##0.0">
                  <c:v>1166.9000000000001</c:v>
                </c:pt>
                <c:pt idx="91" formatCode="#,##0.0">
                  <c:v>1366.1</c:v>
                </c:pt>
                <c:pt idx="92" formatCode="#,##0.0">
                  <c:v>1618.2</c:v>
                </c:pt>
                <c:pt idx="93" formatCode="#,##0.0">
                  <c:v>1883.1</c:v>
                </c:pt>
                <c:pt idx="94" formatCode="#,##0.0">
                  <c:v>2035.2</c:v>
                </c:pt>
                <c:pt idx="95" formatCode="#,##0.0">
                  <c:v>2012.4</c:v>
                </c:pt>
                <c:pt idx="96" formatCode="#,##0.0">
                  <c:v>1792.2</c:v>
                </c:pt>
                <c:pt idx="97" formatCode="#,##0.0">
                  <c:v>1776.1</c:v>
                </c:pt>
                <c:pt idx="98" formatCode="#,##0.0">
                  <c:v>1854.2</c:v>
                </c:pt>
                <c:pt idx="99" formatCode="#,##0.0">
                  <c:v>1844.7</c:v>
                </c:pt>
                <c:pt idx="100" formatCode="#,##0.0">
                  <c:v>2006</c:v>
                </c:pt>
                <c:pt idx="101" formatCode="#,##0.0">
                  <c:v>2161.1</c:v>
                </c:pt>
                <c:pt idx="102" formatCode="#,##0.0">
                  <c:v>2243.9</c:v>
                </c:pt>
                <c:pt idx="103" formatCode="#,##0.0">
                  <c:v>2347.1999999999998</c:v>
                </c:pt>
                <c:pt idx="104" formatCode="#,##0.0">
                  <c:v>2332.4</c:v>
                </c:pt>
                <c:pt idx="105" formatCode="#,##0.0">
                  <c:v>2500.3000000000002</c:v>
                </c:pt>
                <c:pt idx="106" formatCode="#,##0.0">
                  <c:v>2549.6999999999998</c:v>
                </c:pt>
                <c:pt idx="107" formatCode="#,##0.0">
                  <c:v>2601.1</c:v>
                </c:pt>
                <c:pt idx="108" formatCode="#,##0.0">
                  <c:v>2577.6</c:v>
                </c:pt>
                <c:pt idx="109" formatCode="#,##0.0">
                  <c:v>2762.5</c:v>
                </c:pt>
                <c:pt idx="110" formatCode="#,##0.0">
                  <c:v>2830.9</c:v>
                </c:pt>
                <c:pt idx="111" formatCode="#,##0.0">
                  <c:v>2896.9</c:v>
                </c:pt>
                <c:pt idx="112" formatCode="#,##0.0">
                  <c:v>3072.4</c:v>
                </c:pt>
                <c:pt idx="113" formatCode="#,##0.0">
                  <c:v>3206.7</c:v>
                </c:pt>
                <c:pt idx="114" formatCode="#,##0.0">
                  <c:v>3392.3</c:v>
                </c:pt>
                <c:pt idx="115" formatCode="#,##0.0">
                  <c:v>3610.1</c:v>
                </c:pt>
                <c:pt idx="116" formatCode="#,##0.0">
                  <c:v>3845.3</c:v>
                </c:pt>
                <c:pt idx="117" formatCode="#,##0.0">
                  <c:v>3942.5</c:v>
                </c:pt>
                <c:pt idx="118" formatCode="#,##0.0">
                  <c:v>4133.3999999999996</c:v>
                </c:pt>
                <c:pt idx="119" formatCode="#,##0.0">
                  <c:v>4261.8</c:v>
                </c:pt>
                <c:pt idx="120" formatCode="#,##0.0">
                  <c:v>4269.8999999999996</c:v>
                </c:pt>
                <c:pt idx="121" formatCode="#,##0.0">
                  <c:v>4413.3</c:v>
                </c:pt>
                <c:pt idx="122" formatCode="#,##0.0">
                  <c:v>4647.7</c:v>
                </c:pt>
                <c:pt idx="123" formatCode="#,##0.0">
                  <c:v>4917</c:v>
                </c:pt>
                <c:pt idx="124" formatCode="#,##0.0">
                  <c:v>4889.8999999999996</c:v>
                </c:pt>
                <c:pt idx="125" formatCode="#,##0.0">
                  <c:v>4879.5</c:v>
                </c:pt>
                <c:pt idx="126" formatCode="#,##0.0">
                  <c:v>5141.3</c:v>
                </c:pt>
                <c:pt idx="127" formatCode="#,##0.0">
                  <c:v>5377.7</c:v>
                </c:pt>
                <c:pt idx="128" formatCode="#,##0.0">
                  <c:v>5677.6</c:v>
                </c:pt>
                <c:pt idx="129" formatCode="#,##0.0">
                  <c:v>5855</c:v>
                </c:pt>
                <c:pt idx="130" formatCode="#,##0.0">
                  <c:v>5839</c:v>
                </c:pt>
                <c:pt idx="131" formatCode="#,##0.0">
                  <c:v>5987.2</c:v>
                </c:pt>
                <c:pt idx="132" formatCode="#,##0.0">
                  <c:v>5870.9</c:v>
                </c:pt>
                <c:pt idx="133" formatCode="#,##0.0">
                  <c:v>6136.2</c:v>
                </c:pt>
                <c:pt idx="134" formatCode="#,##0.0">
                  <c:v>6577.1</c:v>
                </c:pt>
                <c:pt idx="135" formatCode="#,##0.0">
                  <c:v>6849.3</c:v>
                </c:pt>
                <c:pt idx="136" formatCode="#,##0.0">
                  <c:v>7086.5</c:v>
                </c:pt>
                <c:pt idx="137" formatCode="#,##0.0">
                  <c:v>7313.3</c:v>
                </c:pt>
                <c:pt idx="138" formatCode="#,##0.0">
                  <c:v>7613.9</c:v>
                </c:pt>
                <c:pt idx="139" formatCode="#,##0.0">
                  <c:v>7885.9</c:v>
                </c:pt>
                <c:pt idx="140" formatCode="#,##0.0">
                  <c:v>8033.9</c:v>
                </c:pt>
                <c:pt idx="141" formatCode="#,##0.0">
                  <c:v>8015.1</c:v>
                </c:pt>
                <c:pt idx="142" formatCode="#,##0.0">
                  <c:v>8287.1</c:v>
                </c:pt>
                <c:pt idx="143" formatCode="#,##0.0">
                  <c:v>8523.4</c:v>
                </c:pt>
                <c:pt idx="144" formatCode="#,##0.0">
                  <c:v>8870.7000000000007</c:v>
                </c:pt>
                <c:pt idx="145" formatCode="#,##0.0">
                  <c:v>9093.7000000000007</c:v>
                </c:pt>
                <c:pt idx="146" formatCode="#,##0.0">
                  <c:v>9433.9</c:v>
                </c:pt>
                <c:pt idx="147" formatCode="#,##0.0">
                  <c:v>9854.2999999999993</c:v>
                </c:pt>
                <c:pt idx="148" formatCode="#,##0.0">
                  <c:v>10283.5</c:v>
                </c:pt>
                <c:pt idx="149" formatCode="#,##0.0">
                  <c:v>10779.8</c:v>
                </c:pt>
                <c:pt idx="150" formatCode="#,##0.0">
                  <c:v>11226</c:v>
                </c:pt>
                <c:pt idx="151" formatCode="#,##0.0">
                  <c:v>11347.2</c:v>
                </c:pt>
                <c:pt idx="152" formatCode="#,##0.0">
                  <c:v>11543.1</c:v>
                </c:pt>
                <c:pt idx="153" formatCode="#,##0.0">
                  <c:v>11836.4</c:v>
                </c:pt>
                <c:pt idx="154" formatCode="#,##0.0">
                  <c:v>12246.9</c:v>
                </c:pt>
                <c:pt idx="155" formatCode="#,##0.0">
                  <c:v>12623</c:v>
                </c:pt>
                <c:pt idx="156" formatCode="#,##0.0">
                  <c:v>12958.5</c:v>
                </c:pt>
                <c:pt idx="157" formatCode="#,##0.0">
                  <c:v>13206.4</c:v>
                </c:pt>
                <c:pt idx="158" formatCode="#,##0.0">
                  <c:v>13161.9</c:v>
                </c:pt>
                <c:pt idx="159" formatCode="#,##0.0">
                  <c:v>12757.9</c:v>
                </c:pt>
                <c:pt idx="160" formatCode="#,##0.0">
                  <c:v>13063</c:v>
                </c:pt>
                <c:pt idx="161" formatCode="#,##0.0">
                  <c:v>13299.1</c:v>
                </c:pt>
                <c:pt idx="162" formatCode="#,##0.0">
                  <c:v>13593.2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4624128"/>
        <c:axId val="364626304"/>
      </c:scatterChart>
      <c:valAx>
        <c:axId val="3646241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t-EE"/>
                  <a:t>Aeg aastates, t=0 aastal 1850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364626304"/>
        <c:crosses val="autoZero"/>
        <c:crossBetween val="midCat"/>
      </c:valAx>
      <c:valAx>
        <c:axId val="36462630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Mld USD</a:t>
                </a:r>
              </a:p>
            </c:rich>
          </c:tx>
          <c:layout/>
          <c:overlay val="0"/>
        </c:title>
        <c:numFmt formatCode="#,##0" sourceLinked="0"/>
        <c:majorTickMark val="out"/>
        <c:minorTickMark val="none"/>
        <c:tickLblPos val="nextTo"/>
        <c:crossAx val="36462412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t-E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Hoiuste jääk, </a:t>
            </a:r>
            <a:r>
              <a:rPr lang="et-EE" sz="1400"/>
              <a:t>lineaarne mudel</a:t>
            </a:r>
            <a:endParaRPr lang="en-US" sz="1400"/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'N10.11'!$C$4</c:f>
              <c:strCache>
                <c:ptCount val="1"/>
                <c:pt idx="0">
                  <c:v>Hoiuste jääk, mld eurot</c:v>
                </c:pt>
              </c:strCache>
            </c:strRef>
          </c:tx>
          <c:spPr>
            <a:ln w="28575">
              <a:noFill/>
            </a:ln>
          </c:spPr>
          <c:trendline>
            <c:trendlineType val="linear"/>
            <c:dispRSqr val="1"/>
            <c:dispEq val="1"/>
            <c:trendlineLbl>
              <c:layout>
                <c:manualLayout>
                  <c:x val="-1.4242563429571304E-2"/>
                  <c:y val="-4.5771726450860306E-2"/>
                </c:manualLayout>
              </c:layout>
              <c:numFmt formatCode="General" sourceLinked="0"/>
            </c:trendlineLbl>
          </c:trendline>
          <c:xVal>
            <c:numRef>
              <c:f>'N10.11'!$B$5:$B$10</c:f>
              <c:numCache>
                <c:formatCode>General</c:formatCode>
                <c:ptCount val="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</c:numCache>
            </c:numRef>
          </c:xVal>
          <c:yVal>
            <c:numRef>
              <c:f>'N10.11'!$C$5:$C$10</c:f>
              <c:numCache>
                <c:formatCode>General</c:formatCode>
                <c:ptCount val="6"/>
                <c:pt idx="0">
                  <c:v>3.8548</c:v>
                </c:pt>
                <c:pt idx="1">
                  <c:v>5.6890999999999998</c:v>
                </c:pt>
                <c:pt idx="2">
                  <c:v>7.3601000000000001</c:v>
                </c:pt>
                <c:pt idx="3">
                  <c:v>8.6565999999999992</c:v>
                </c:pt>
                <c:pt idx="4" formatCode="0.0000">
                  <c:v>9.0180000000000007</c:v>
                </c:pt>
                <c:pt idx="5">
                  <c:v>9.2241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4754048"/>
        <c:axId val="364755968"/>
      </c:scatterChart>
      <c:valAx>
        <c:axId val="364754048"/>
        <c:scaling>
          <c:orientation val="minMax"/>
          <c:min val="1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t-EE"/>
                  <a:t>Aeg t aastates, t=1 aastal 2004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364755968"/>
        <c:crosses val="autoZero"/>
        <c:crossBetween val="midCat"/>
      </c:valAx>
      <c:valAx>
        <c:axId val="36475596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t-EE"/>
                  <a:t>Mld eurot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36475404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t-E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Hoiuste jääk, </a:t>
            </a:r>
            <a:r>
              <a:rPr lang="et-EE" sz="1400"/>
              <a:t>logaritmiline mudel</a:t>
            </a:r>
            <a:endParaRPr lang="en-US" sz="1400"/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'N10.11'!$C$4</c:f>
              <c:strCache>
                <c:ptCount val="1"/>
                <c:pt idx="0">
                  <c:v>Hoiuste jääk, mld eurot</c:v>
                </c:pt>
              </c:strCache>
            </c:strRef>
          </c:tx>
          <c:spPr>
            <a:ln w="28575">
              <a:noFill/>
            </a:ln>
          </c:spPr>
          <c:trendline>
            <c:trendlineType val="log"/>
            <c:dispRSqr val="1"/>
            <c:dispEq val="1"/>
            <c:trendlineLbl>
              <c:layout>
                <c:manualLayout>
                  <c:x val="-1.4242563429571304E-2"/>
                  <c:y val="-4.5771726450860306E-2"/>
                </c:manualLayout>
              </c:layout>
              <c:numFmt formatCode="General" sourceLinked="0"/>
            </c:trendlineLbl>
          </c:trendline>
          <c:xVal>
            <c:numRef>
              <c:f>'N10.11'!$B$5:$B$10</c:f>
              <c:numCache>
                <c:formatCode>General</c:formatCode>
                <c:ptCount val="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</c:numCache>
            </c:numRef>
          </c:xVal>
          <c:yVal>
            <c:numRef>
              <c:f>'N10.11'!$C$5:$C$10</c:f>
              <c:numCache>
                <c:formatCode>General</c:formatCode>
                <c:ptCount val="6"/>
                <c:pt idx="0">
                  <c:v>3.8548</c:v>
                </c:pt>
                <c:pt idx="1">
                  <c:v>5.6890999999999998</c:v>
                </c:pt>
                <c:pt idx="2">
                  <c:v>7.3601000000000001</c:v>
                </c:pt>
                <c:pt idx="3">
                  <c:v>8.6565999999999992</c:v>
                </c:pt>
                <c:pt idx="4" formatCode="0.0000">
                  <c:v>9.0180000000000007</c:v>
                </c:pt>
                <c:pt idx="5">
                  <c:v>9.2241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4806144"/>
        <c:axId val="364808064"/>
      </c:scatterChart>
      <c:valAx>
        <c:axId val="364806144"/>
        <c:scaling>
          <c:orientation val="minMax"/>
          <c:min val="1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t-EE"/>
                  <a:t>Aeg t aastates, t=1 aastal 2004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364808064"/>
        <c:crosses val="autoZero"/>
        <c:crossBetween val="midCat"/>
      </c:valAx>
      <c:valAx>
        <c:axId val="36480806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t-EE"/>
                  <a:t>Mld eurot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364806144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t-E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0516185476815397E-2"/>
          <c:y val="7.4548702245552642E-2"/>
          <c:w val="0.56986619467955557"/>
          <c:h val="0.8326195683872849"/>
        </c:manualLayout>
      </c:layout>
      <c:lineChart>
        <c:grouping val="standard"/>
        <c:varyColors val="0"/>
        <c:ser>
          <c:idx val="1"/>
          <c:order val="0"/>
          <c:tx>
            <c:v>Tegelik müügimaht</c:v>
          </c:tx>
          <c:marker>
            <c:symbol val="none"/>
          </c:marker>
          <c:val>
            <c:numRef>
              <c:f>'P10.8'!$B$6:$B$13</c:f>
              <c:numCache>
                <c:formatCode>General</c:formatCode>
                <c:ptCount val="8"/>
                <c:pt idx="0">
                  <c:v>180</c:v>
                </c:pt>
                <c:pt idx="1">
                  <c:v>215</c:v>
                </c:pt>
                <c:pt idx="2">
                  <c:v>225</c:v>
                </c:pt>
                <c:pt idx="3">
                  <c:v>220</c:v>
                </c:pt>
                <c:pt idx="4">
                  <c:v>210</c:v>
                </c:pt>
                <c:pt idx="5">
                  <c:v>205</c:v>
                </c:pt>
                <c:pt idx="6">
                  <c:v>215</c:v>
                </c:pt>
              </c:numCache>
            </c:numRef>
          </c:val>
          <c:smooth val="0"/>
        </c:ser>
        <c:ser>
          <c:idx val="2"/>
          <c:order val="1"/>
          <c:tx>
            <c:v>Libisev keskmine</c:v>
          </c:tx>
          <c:marker>
            <c:symbol val="none"/>
          </c:marker>
          <c:val>
            <c:numRef>
              <c:f>'P10.8'!$D$6:$D$13</c:f>
              <c:numCache>
                <c:formatCode>General</c:formatCode>
                <c:ptCount val="8"/>
                <c:pt idx="3" formatCode="0.00">
                  <c:v>206.66666666666666</c:v>
                </c:pt>
                <c:pt idx="4" formatCode="0.00">
                  <c:v>220</c:v>
                </c:pt>
                <c:pt idx="5" formatCode="0.00">
                  <c:v>218.33333333333334</c:v>
                </c:pt>
                <c:pt idx="6" formatCode="0.00">
                  <c:v>211.66666666666666</c:v>
                </c:pt>
                <c:pt idx="7" formatCode="0.00">
                  <c:v>210</c:v>
                </c:pt>
              </c:numCache>
            </c:numRef>
          </c:val>
          <c:smooth val="0"/>
        </c:ser>
        <c:ser>
          <c:idx val="0"/>
          <c:order val="2"/>
          <c:tx>
            <c:v>Kaalutud libisev keskmine</c:v>
          </c:tx>
          <c:marker>
            <c:symbol val="none"/>
          </c:marker>
          <c:val>
            <c:numRef>
              <c:f>'P10.8'!$D$24:$D$31</c:f>
              <c:numCache>
                <c:formatCode>General</c:formatCode>
                <c:ptCount val="8"/>
                <c:pt idx="3" formatCode="0.0">
                  <c:v>213</c:v>
                </c:pt>
                <c:pt idx="4" formatCode="0.0">
                  <c:v>220.5</c:v>
                </c:pt>
                <c:pt idx="5" formatCode="0.0">
                  <c:v>216</c:v>
                </c:pt>
                <c:pt idx="6" formatCode="0.0">
                  <c:v>209.5</c:v>
                </c:pt>
                <c:pt idx="7" formatCode="0.0">
                  <c:v>211</c:v>
                </c:pt>
              </c:numCache>
            </c:numRef>
          </c:val>
          <c:smooth val="0"/>
        </c:ser>
        <c:ser>
          <c:idx val="3"/>
          <c:order val="3"/>
          <c:tx>
            <c:v>Eksponentsilumine</c:v>
          </c:tx>
          <c:marker>
            <c:symbol val="none"/>
          </c:marker>
          <c:val>
            <c:numRef>
              <c:f>'P10.8'!$D$38:$D$45</c:f>
              <c:numCache>
                <c:formatCode>0.00</c:formatCode>
                <c:ptCount val="8"/>
                <c:pt idx="1">
                  <c:v>180</c:v>
                </c:pt>
                <c:pt idx="2">
                  <c:v>201</c:v>
                </c:pt>
                <c:pt idx="3">
                  <c:v>215.4</c:v>
                </c:pt>
                <c:pt idx="4">
                  <c:v>218.16000000000003</c:v>
                </c:pt>
                <c:pt idx="5">
                  <c:v>213.26400000000001</c:v>
                </c:pt>
                <c:pt idx="6">
                  <c:v>208.30560000000003</c:v>
                </c:pt>
                <c:pt idx="7">
                  <c:v>212.32224000000002</c:v>
                </c:pt>
              </c:numCache>
            </c:numRef>
          </c:val>
          <c:smooth val="0"/>
        </c:ser>
        <c:ser>
          <c:idx val="4"/>
          <c:order val="4"/>
          <c:tx>
            <c:v>Lineaarne regressioon</c:v>
          </c:tx>
          <c:marker>
            <c:symbol val="none"/>
          </c:marker>
          <c:val>
            <c:numRef>
              <c:f>'P10.8'!$C$54:$C$61</c:f>
              <c:numCache>
                <c:formatCode>0.0</c:formatCode>
                <c:ptCount val="8"/>
                <c:pt idx="0">
                  <c:v>202.5</c:v>
                </c:pt>
                <c:pt idx="1">
                  <c:v>205</c:v>
                </c:pt>
                <c:pt idx="2">
                  <c:v>207.5</c:v>
                </c:pt>
                <c:pt idx="3">
                  <c:v>210</c:v>
                </c:pt>
                <c:pt idx="4">
                  <c:v>212.5</c:v>
                </c:pt>
                <c:pt idx="5">
                  <c:v>215</c:v>
                </c:pt>
                <c:pt idx="6">
                  <c:v>217.5</c:v>
                </c:pt>
                <c:pt idx="7">
                  <c:v>220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5587072"/>
        <c:axId val="365592960"/>
      </c:lineChart>
      <c:catAx>
        <c:axId val="365587072"/>
        <c:scaling>
          <c:orientation val="minMax"/>
        </c:scaling>
        <c:delete val="0"/>
        <c:axPos val="b"/>
        <c:majorTickMark val="out"/>
        <c:minorTickMark val="none"/>
        <c:tickLblPos val="nextTo"/>
        <c:crossAx val="365592960"/>
        <c:crosses val="autoZero"/>
        <c:auto val="1"/>
        <c:lblAlgn val="ctr"/>
        <c:lblOffset val="100"/>
        <c:noMultiLvlLbl val="0"/>
      </c:catAx>
      <c:valAx>
        <c:axId val="365592960"/>
        <c:scaling>
          <c:orientation val="minMax"/>
          <c:max val="230"/>
          <c:min val="175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36558707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t-E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t-EE" sz="1200"/>
              <a:t>Käive, tuh eurot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'N10.13'!$B$3</c:f>
              <c:strCache>
                <c:ptCount val="1"/>
                <c:pt idx="0">
                  <c:v>Käive y</c:v>
                </c:pt>
              </c:strCache>
            </c:strRef>
          </c:tx>
          <c:trendline>
            <c:trendlineType val="linear"/>
            <c:dispRSqr val="1"/>
            <c:dispEq val="1"/>
            <c:trendlineLbl>
              <c:layout>
                <c:manualLayout>
                  <c:x val="4.0118277565031148E-2"/>
                  <c:y val="-0.25863806901437936"/>
                </c:manualLayout>
              </c:layout>
              <c:numFmt formatCode="General" sourceLinked="0"/>
            </c:trendlineLbl>
          </c:trendline>
          <c:xVal>
            <c:numRef>
              <c:f>'N10.13'!$A$4:$A$15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xVal>
          <c:yVal>
            <c:numRef>
              <c:f>'N10.13'!$B$4:$B$15</c:f>
              <c:numCache>
                <c:formatCode>General</c:formatCode>
                <c:ptCount val="12"/>
                <c:pt idx="0">
                  <c:v>21</c:v>
                </c:pt>
                <c:pt idx="1">
                  <c:v>15</c:v>
                </c:pt>
                <c:pt idx="2">
                  <c:v>70</c:v>
                </c:pt>
                <c:pt idx="3">
                  <c:v>28</c:v>
                </c:pt>
                <c:pt idx="4">
                  <c:v>35</c:v>
                </c:pt>
                <c:pt idx="5">
                  <c:v>29</c:v>
                </c:pt>
                <c:pt idx="6">
                  <c:v>90</c:v>
                </c:pt>
                <c:pt idx="7">
                  <c:v>49</c:v>
                </c:pt>
                <c:pt idx="8">
                  <c:v>62</c:v>
                </c:pt>
                <c:pt idx="9">
                  <c:v>58</c:v>
                </c:pt>
                <c:pt idx="10">
                  <c:v>114</c:v>
                </c:pt>
                <c:pt idx="11">
                  <c:v>76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5659648"/>
        <c:axId val="365661568"/>
      </c:scatterChart>
      <c:valAx>
        <c:axId val="365659648"/>
        <c:scaling>
          <c:orientation val="minMax"/>
          <c:max val="12"/>
          <c:min val="1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t-EE"/>
                  <a:t>Kvartalid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365661568"/>
        <c:crosses val="autoZero"/>
        <c:crossBetween val="midCat"/>
      </c:valAx>
      <c:valAx>
        <c:axId val="36566156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36565964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t-E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t-EE" sz="1200"/>
              <a:t>Keskmine sesoonne komponent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'N10.13'!$E$19</c:f>
              <c:strCache>
                <c:ptCount val="1"/>
                <c:pt idx="0">
                  <c:v>Keskmine</c:v>
                </c:pt>
              </c:strCache>
            </c:strRef>
          </c:tx>
          <c:marker>
            <c:symbol val="none"/>
          </c:marker>
          <c:xVal>
            <c:numRef>
              <c:f>'N10.13'!$A$20:$A$23</c:f>
              <c:numCache>
                <c:formatCode>General</c:formatCode>
                <c:ptCount val="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</c:numCache>
            </c:numRef>
          </c:xVal>
          <c:yVal>
            <c:numRef>
              <c:f>'N10.13'!$E$20:$E$23</c:f>
              <c:numCache>
                <c:formatCode>0.0</c:formatCode>
                <c:ptCount val="4"/>
                <c:pt idx="0">
                  <c:v>-5.4473581973581959</c:v>
                </c:pt>
                <c:pt idx="1">
                  <c:v>-17.652874902874899</c:v>
                </c:pt>
                <c:pt idx="2">
                  <c:v>34.974941724941736</c:v>
                </c:pt>
                <c:pt idx="3">
                  <c:v>-11.897241647241643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5677568"/>
        <c:axId val="365700224"/>
      </c:scatterChart>
      <c:valAx>
        <c:axId val="365677568"/>
        <c:scaling>
          <c:orientation val="minMax"/>
          <c:max val="4"/>
          <c:min val="1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t-EE"/>
                  <a:t>Kvartalid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365700224"/>
        <c:crosses val="autoZero"/>
        <c:crossBetween val="midCat"/>
        <c:majorUnit val="1"/>
      </c:valAx>
      <c:valAx>
        <c:axId val="365700224"/>
        <c:scaling>
          <c:orientation val="minMax"/>
        </c:scaling>
        <c:delete val="0"/>
        <c:axPos val="l"/>
        <c:majorGridlines/>
        <c:numFmt formatCode="0" sourceLinked="0"/>
        <c:majorTickMark val="out"/>
        <c:minorTickMark val="none"/>
        <c:tickLblPos val="nextTo"/>
        <c:crossAx val="36567756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t-E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t-EE" sz="1200"/>
              <a:t>Diagramm 1
Eksponetsiaalne mudel</a:t>
            </a:r>
          </a:p>
        </c:rich>
      </c:tx>
      <c:layout>
        <c:manualLayout>
          <c:xMode val="edge"/>
          <c:yMode val="edge"/>
          <c:x val="0.19678194612488756"/>
          <c:y val="3.213389334838612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7617887351077066"/>
          <c:y val="0.25000040154772557"/>
          <c:w val="0.76178752349023371"/>
          <c:h val="0.5394745507082499"/>
        </c:manualLayout>
      </c:layout>
      <c:scatterChart>
        <c:scatterStyle val="lineMarker"/>
        <c:varyColors val="0"/>
        <c:ser>
          <c:idx val="0"/>
          <c:order val="0"/>
          <c:marker>
            <c:symbol val="diamond"/>
            <c:size val="4"/>
          </c:marker>
          <c:trendline>
            <c:trendlineType val="exp"/>
            <c:dispRSqr val="1"/>
            <c:dispEq val="1"/>
            <c:trendlineLbl>
              <c:layout>
                <c:manualLayout>
                  <c:x val="0.16079811400210942"/>
                  <c:y val="-0.24925868166843665"/>
                </c:manualLayout>
              </c:layout>
              <c:numFmt formatCode="General" sourceLinked="0"/>
              <c:spPr>
                <a:noFill/>
                <a:ln w="25400">
                  <a:noFill/>
                </a:ln>
              </c:spPr>
            </c:trendlineLbl>
          </c:trendline>
          <c:xVal>
            <c:numRef>
              <c:f>'N10.14'!$B$10:$B$105</c:f>
              <c:numCache>
                <c:formatCode>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</c:numCache>
            </c:numRef>
          </c:xVal>
          <c:yVal>
            <c:numRef>
              <c:f>'N10.14'!$C$10:$C$105</c:f>
              <c:numCache>
                <c:formatCode>General</c:formatCode>
                <c:ptCount val="96"/>
                <c:pt idx="0">
                  <c:v>112</c:v>
                </c:pt>
                <c:pt idx="1">
                  <c:v>118</c:v>
                </c:pt>
                <c:pt idx="2">
                  <c:v>132</c:v>
                </c:pt>
                <c:pt idx="3">
                  <c:v>129</c:v>
                </c:pt>
                <c:pt idx="4">
                  <c:v>121</c:v>
                </c:pt>
                <c:pt idx="5">
                  <c:v>135</c:v>
                </c:pt>
                <c:pt idx="6">
                  <c:v>148</c:v>
                </c:pt>
                <c:pt idx="7">
                  <c:v>148</c:v>
                </c:pt>
                <c:pt idx="8">
                  <c:v>136</c:v>
                </c:pt>
                <c:pt idx="9">
                  <c:v>119</c:v>
                </c:pt>
                <c:pt idx="10">
                  <c:v>104</c:v>
                </c:pt>
                <c:pt idx="11">
                  <c:v>118</c:v>
                </c:pt>
                <c:pt idx="12">
                  <c:v>115</c:v>
                </c:pt>
                <c:pt idx="13">
                  <c:v>126</c:v>
                </c:pt>
                <c:pt idx="14">
                  <c:v>141</c:v>
                </c:pt>
                <c:pt idx="15">
                  <c:v>135</c:v>
                </c:pt>
                <c:pt idx="16">
                  <c:v>125</c:v>
                </c:pt>
                <c:pt idx="17">
                  <c:v>149</c:v>
                </c:pt>
                <c:pt idx="18">
                  <c:v>170</c:v>
                </c:pt>
                <c:pt idx="19">
                  <c:v>170</c:v>
                </c:pt>
                <c:pt idx="20">
                  <c:v>158</c:v>
                </c:pt>
                <c:pt idx="21">
                  <c:v>133</c:v>
                </c:pt>
                <c:pt idx="22">
                  <c:v>114</c:v>
                </c:pt>
                <c:pt idx="23">
                  <c:v>140</c:v>
                </c:pt>
                <c:pt idx="24">
                  <c:v>145</c:v>
                </c:pt>
                <c:pt idx="25">
                  <c:v>150</c:v>
                </c:pt>
                <c:pt idx="26">
                  <c:v>178</c:v>
                </c:pt>
                <c:pt idx="27">
                  <c:v>163</c:v>
                </c:pt>
                <c:pt idx="28">
                  <c:v>172</c:v>
                </c:pt>
                <c:pt idx="29">
                  <c:v>178</c:v>
                </c:pt>
                <c:pt idx="30">
                  <c:v>199</c:v>
                </c:pt>
                <c:pt idx="31">
                  <c:v>199</c:v>
                </c:pt>
                <c:pt idx="32">
                  <c:v>184</c:v>
                </c:pt>
                <c:pt idx="33">
                  <c:v>162</c:v>
                </c:pt>
                <c:pt idx="34">
                  <c:v>146</c:v>
                </c:pt>
                <c:pt idx="35">
                  <c:v>166</c:v>
                </c:pt>
                <c:pt idx="36">
                  <c:v>171</c:v>
                </c:pt>
                <c:pt idx="37">
                  <c:v>180</c:v>
                </c:pt>
                <c:pt idx="38">
                  <c:v>193</c:v>
                </c:pt>
                <c:pt idx="39">
                  <c:v>181</c:v>
                </c:pt>
                <c:pt idx="40">
                  <c:v>183</c:v>
                </c:pt>
                <c:pt idx="41">
                  <c:v>218</c:v>
                </c:pt>
                <c:pt idx="42">
                  <c:v>230</c:v>
                </c:pt>
                <c:pt idx="43">
                  <c:v>242</c:v>
                </c:pt>
                <c:pt idx="44">
                  <c:v>209</c:v>
                </c:pt>
                <c:pt idx="45">
                  <c:v>191</c:v>
                </c:pt>
                <c:pt idx="46">
                  <c:v>172</c:v>
                </c:pt>
                <c:pt idx="47">
                  <c:v>194</c:v>
                </c:pt>
                <c:pt idx="48">
                  <c:v>196</c:v>
                </c:pt>
                <c:pt idx="49">
                  <c:v>196</c:v>
                </c:pt>
                <c:pt idx="50">
                  <c:v>236</c:v>
                </c:pt>
                <c:pt idx="51">
                  <c:v>235</c:v>
                </c:pt>
                <c:pt idx="52">
                  <c:v>229</c:v>
                </c:pt>
                <c:pt idx="53">
                  <c:v>243</c:v>
                </c:pt>
                <c:pt idx="54">
                  <c:v>264</c:v>
                </c:pt>
                <c:pt idx="55">
                  <c:v>272</c:v>
                </c:pt>
                <c:pt idx="56">
                  <c:v>237</c:v>
                </c:pt>
                <c:pt idx="57">
                  <c:v>211</c:v>
                </c:pt>
                <c:pt idx="58">
                  <c:v>180</c:v>
                </c:pt>
                <c:pt idx="59">
                  <c:v>201</c:v>
                </c:pt>
                <c:pt idx="60">
                  <c:v>204</c:v>
                </c:pt>
                <c:pt idx="61">
                  <c:v>188</c:v>
                </c:pt>
                <c:pt idx="62">
                  <c:v>235</c:v>
                </c:pt>
                <c:pt idx="63">
                  <c:v>227</c:v>
                </c:pt>
                <c:pt idx="64">
                  <c:v>234</c:v>
                </c:pt>
                <c:pt idx="65">
                  <c:v>264</c:v>
                </c:pt>
                <c:pt idx="66">
                  <c:v>302</c:v>
                </c:pt>
                <c:pt idx="67">
                  <c:v>293</c:v>
                </c:pt>
                <c:pt idx="68">
                  <c:v>259</c:v>
                </c:pt>
                <c:pt idx="69">
                  <c:v>229</c:v>
                </c:pt>
                <c:pt idx="70">
                  <c:v>203</c:v>
                </c:pt>
                <c:pt idx="71">
                  <c:v>229</c:v>
                </c:pt>
                <c:pt idx="72">
                  <c:v>242</c:v>
                </c:pt>
                <c:pt idx="73">
                  <c:v>233</c:v>
                </c:pt>
                <c:pt idx="74">
                  <c:v>267</c:v>
                </c:pt>
                <c:pt idx="75">
                  <c:v>269</c:v>
                </c:pt>
                <c:pt idx="76">
                  <c:v>270</c:v>
                </c:pt>
                <c:pt idx="77">
                  <c:v>315</c:v>
                </c:pt>
                <c:pt idx="78">
                  <c:v>364</c:v>
                </c:pt>
                <c:pt idx="79">
                  <c:v>347</c:v>
                </c:pt>
                <c:pt idx="80">
                  <c:v>312</c:v>
                </c:pt>
                <c:pt idx="81">
                  <c:v>274</c:v>
                </c:pt>
                <c:pt idx="82">
                  <c:v>237</c:v>
                </c:pt>
                <c:pt idx="83">
                  <c:v>278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5750912"/>
        <c:axId val="364970752"/>
      </c:scatterChart>
      <c:valAx>
        <c:axId val="365750912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t-EE"/>
                  <a:t>Aeg kuudes</a:t>
                </a:r>
              </a:p>
            </c:rich>
          </c:tx>
          <c:layout>
            <c:manualLayout>
              <c:xMode val="edge"/>
              <c:yMode val="edge"/>
              <c:x val="0.46898315129963591"/>
              <c:y val="0.8782908550904821"/>
            </c:manualLayout>
          </c:layout>
          <c:overlay val="0"/>
        </c:title>
        <c:numFmt formatCode="0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t-EE"/>
          </a:p>
        </c:txPr>
        <c:crossAx val="364970752"/>
        <c:crosses val="autoZero"/>
        <c:crossBetween val="midCat"/>
      </c:valAx>
      <c:valAx>
        <c:axId val="36497075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t-EE"/>
                  <a:t>Lennureisijate arv</a:t>
                </a:r>
              </a:p>
            </c:rich>
          </c:tx>
          <c:layout>
            <c:manualLayout>
              <c:xMode val="edge"/>
              <c:yMode val="edge"/>
              <c:x val="3.9702233250620347E-2"/>
              <c:y val="0.34539542754524105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t-EE"/>
          </a:p>
        </c:txPr>
        <c:crossAx val="365750912"/>
        <c:crosses val="autoZero"/>
        <c:crossBetween val="midCat"/>
      </c:valAx>
    </c:plotArea>
    <c:plotVisOnly val="1"/>
    <c:dispBlanksAs val="gap"/>
    <c:showDLblsOverMax val="0"/>
  </c:chart>
  <c:printSettings>
    <c:headerFooter alignWithMargins="0"/>
    <c:pageMargins b="1" l="0.75" r="0.75" t="1" header="0.5" footer="0.5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t-E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t-EE" sz="1200"/>
              <a:t>Diagramm 2
Lineaarne mudel</a:t>
            </a:r>
          </a:p>
        </c:rich>
      </c:tx>
      <c:layout>
        <c:manualLayout>
          <c:xMode val="edge"/>
          <c:yMode val="edge"/>
          <c:x val="0.36626556620181511"/>
          <c:y val="3.606557377049180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7108453864427081"/>
          <c:y val="0.25573770491803277"/>
          <c:w val="0.76867560320454065"/>
          <c:h val="0.53442622950819674"/>
        </c:manualLayout>
      </c:layout>
      <c:scatterChart>
        <c:scatterStyle val="lineMarker"/>
        <c:varyColors val="0"/>
        <c:ser>
          <c:idx val="0"/>
          <c:order val="0"/>
          <c:marker>
            <c:symbol val="diamond"/>
            <c:size val="4"/>
          </c:marker>
          <c:trendline>
            <c:trendlineType val="linear"/>
            <c:dispRSqr val="1"/>
            <c:dispEq val="1"/>
            <c:trendlineLbl>
              <c:layout>
                <c:manualLayout>
                  <c:x val="0.1713132852287311"/>
                  <c:y val="-0.26350434239330017"/>
                </c:manualLayout>
              </c:layout>
              <c:numFmt formatCode="General" sourceLinked="0"/>
              <c:spPr>
                <a:noFill/>
                <a:ln w="25400">
                  <a:noFill/>
                </a:ln>
              </c:spPr>
            </c:trendlineLbl>
          </c:trendline>
          <c:xVal>
            <c:numRef>
              <c:f>'N10.14'!$B$10:$B$105</c:f>
              <c:numCache>
                <c:formatCode>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</c:numCache>
            </c:numRef>
          </c:xVal>
          <c:yVal>
            <c:numRef>
              <c:f>'N10.14'!$C$10:$C$105</c:f>
              <c:numCache>
                <c:formatCode>General</c:formatCode>
                <c:ptCount val="96"/>
                <c:pt idx="0">
                  <c:v>112</c:v>
                </c:pt>
                <c:pt idx="1">
                  <c:v>118</c:v>
                </c:pt>
                <c:pt idx="2">
                  <c:v>132</c:v>
                </c:pt>
                <c:pt idx="3">
                  <c:v>129</c:v>
                </c:pt>
                <c:pt idx="4">
                  <c:v>121</c:v>
                </c:pt>
                <c:pt idx="5">
                  <c:v>135</c:v>
                </c:pt>
                <c:pt idx="6">
                  <c:v>148</c:v>
                </c:pt>
                <c:pt idx="7">
                  <c:v>148</c:v>
                </c:pt>
                <c:pt idx="8">
                  <c:v>136</c:v>
                </c:pt>
                <c:pt idx="9">
                  <c:v>119</c:v>
                </c:pt>
                <c:pt idx="10">
                  <c:v>104</c:v>
                </c:pt>
                <c:pt idx="11">
                  <c:v>118</c:v>
                </c:pt>
                <c:pt idx="12">
                  <c:v>115</c:v>
                </c:pt>
                <c:pt idx="13">
                  <c:v>126</c:v>
                </c:pt>
                <c:pt idx="14">
                  <c:v>141</c:v>
                </c:pt>
                <c:pt idx="15">
                  <c:v>135</c:v>
                </c:pt>
                <c:pt idx="16">
                  <c:v>125</c:v>
                </c:pt>
                <c:pt idx="17">
                  <c:v>149</c:v>
                </c:pt>
                <c:pt idx="18">
                  <c:v>170</c:v>
                </c:pt>
                <c:pt idx="19">
                  <c:v>170</c:v>
                </c:pt>
                <c:pt idx="20">
                  <c:v>158</c:v>
                </c:pt>
                <c:pt idx="21">
                  <c:v>133</c:v>
                </c:pt>
                <c:pt idx="22">
                  <c:v>114</c:v>
                </c:pt>
                <c:pt idx="23">
                  <c:v>140</c:v>
                </c:pt>
                <c:pt idx="24">
                  <c:v>145</c:v>
                </c:pt>
                <c:pt idx="25">
                  <c:v>150</c:v>
                </c:pt>
                <c:pt idx="26">
                  <c:v>178</c:v>
                </c:pt>
                <c:pt idx="27">
                  <c:v>163</c:v>
                </c:pt>
                <c:pt idx="28">
                  <c:v>172</c:v>
                </c:pt>
                <c:pt idx="29">
                  <c:v>178</c:v>
                </c:pt>
                <c:pt idx="30">
                  <c:v>199</c:v>
                </c:pt>
                <c:pt idx="31">
                  <c:v>199</c:v>
                </c:pt>
                <c:pt idx="32">
                  <c:v>184</c:v>
                </c:pt>
                <c:pt idx="33">
                  <c:v>162</c:v>
                </c:pt>
                <c:pt idx="34">
                  <c:v>146</c:v>
                </c:pt>
                <c:pt idx="35">
                  <c:v>166</c:v>
                </c:pt>
                <c:pt idx="36">
                  <c:v>171</c:v>
                </c:pt>
                <c:pt idx="37">
                  <c:v>180</c:v>
                </c:pt>
                <c:pt idx="38">
                  <c:v>193</c:v>
                </c:pt>
                <c:pt idx="39">
                  <c:v>181</c:v>
                </c:pt>
                <c:pt idx="40">
                  <c:v>183</c:v>
                </c:pt>
                <c:pt idx="41">
                  <c:v>218</c:v>
                </c:pt>
                <c:pt idx="42">
                  <c:v>230</c:v>
                </c:pt>
                <c:pt idx="43">
                  <c:v>242</c:v>
                </c:pt>
                <c:pt idx="44">
                  <c:v>209</c:v>
                </c:pt>
                <c:pt idx="45">
                  <c:v>191</c:v>
                </c:pt>
                <c:pt idx="46">
                  <c:v>172</c:v>
                </c:pt>
                <c:pt idx="47">
                  <c:v>194</c:v>
                </c:pt>
                <c:pt idx="48">
                  <c:v>196</c:v>
                </c:pt>
                <c:pt idx="49">
                  <c:v>196</c:v>
                </c:pt>
                <c:pt idx="50">
                  <c:v>236</c:v>
                </c:pt>
                <c:pt idx="51">
                  <c:v>235</c:v>
                </c:pt>
                <c:pt idx="52">
                  <c:v>229</c:v>
                </c:pt>
                <c:pt idx="53">
                  <c:v>243</c:v>
                </c:pt>
                <c:pt idx="54">
                  <c:v>264</c:v>
                </c:pt>
                <c:pt idx="55">
                  <c:v>272</c:v>
                </c:pt>
                <c:pt idx="56">
                  <c:v>237</c:v>
                </c:pt>
                <c:pt idx="57">
                  <c:v>211</c:v>
                </c:pt>
                <c:pt idx="58">
                  <c:v>180</c:v>
                </c:pt>
                <c:pt idx="59">
                  <c:v>201</c:v>
                </c:pt>
                <c:pt idx="60">
                  <c:v>204</c:v>
                </c:pt>
                <c:pt idx="61">
                  <c:v>188</c:v>
                </c:pt>
                <c:pt idx="62">
                  <c:v>235</c:v>
                </c:pt>
                <c:pt idx="63">
                  <c:v>227</c:v>
                </c:pt>
                <c:pt idx="64">
                  <c:v>234</c:v>
                </c:pt>
                <c:pt idx="65">
                  <c:v>264</c:v>
                </c:pt>
                <c:pt idx="66">
                  <c:v>302</c:v>
                </c:pt>
                <c:pt idx="67">
                  <c:v>293</c:v>
                </c:pt>
                <c:pt idx="68">
                  <c:v>259</c:v>
                </c:pt>
                <c:pt idx="69">
                  <c:v>229</c:v>
                </c:pt>
                <c:pt idx="70">
                  <c:v>203</c:v>
                </c:pt>
                <c:pt idx="71">
                  <c:v>229</c:v>
                </c:pt>
                <c:pt idx="72">
                  <c:v>242</c:v>
                </c:pt>
                <c:pt idx="73">
                  <c:v>233</c:v>
                </c:pt>
                <c:pt idx="74">
                  <c:v>267</c:v>
                </c:pt>
                <c:pt idx="75">
                  <c:v>269</c:v>
                </c:pt>
                <c:pt idx="76">
                  <c:v>270</c:v>
                </c:pt>
                <c:pt idx="77">
                  <c:v>315</c:v>
                </c:pt>
                <c:pt idx="78">
                  <c:v>364</c:v>
                </c:pt>
                <c:pt idx="79">
                  <c:v>347</c:v>
                </c:pt>
                <c:pt idx="80">
                  <c:v>312</c:v>
                </c:pt>
                <c:pt idx="81">
                  <c:v>274</c:v>
                </c:pt>
                <c:pt idx="82">
                  <c:v>237</c:v>
                </c:pt>
                <c:pt idx="83">
                  <c:v>278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5013632"/>
        <c:axId val="365024000"/>
      </c:scatterChart>
      <c:valAx>
        <c:axId val="365013632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t-EE"/>
                  <a:t>Aeg kuudes</a:t>
                </a:r>
              </a:p>
            </c:rich>
          </c:tx>
          <c:layout>
            <c:manualLayout>
              <c:xMode val="edge"/>
              <c:yMode val="edge"/>
              <c:x val="0.46988002403314039"/>
              <c:y val="0.87868852459016389"/>
            </c:manualLayout>
          </c:layout>
          <c:overlay val="0"/>
        </c:title>
        <c:numFmt formatCode="0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t-EE"/>
          </a:p>
        </c:txPr>
        <c:crossAx val="365024000"/>
        <c:crosses val="autoZero"/>
        <c:crossBetween val="midCat"/>
      </c:valAx>
      <c:valAx>
        <c:axId val="3650240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t-EE"/>
                  <a:t>Lennureisijate arv</a:t>
                </a:r>
              </a:p>
            </c:rich>
          </c:tx>
          <c:layout>
            <c:manualLayout>
              <c:xMode val="edge"/>
              <c:yMode val="edge"/>
              <c:x val="3.8554216867469883E-2"/>
              <c:y val="0.34754098360655739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t-EE"/>
          </a:p>
        </c:txPr>
        <c:crossAx val="365013632"/>
        <c:crosses val="autoZero"/>
        <c:crossBetween val="midCat"/>
      </c:valAx>
    </c:plotArea>
    <c:plotVisOnly val="1"/>
    <c:dispBlanksAs val="gap"/>
    <c:showDLblsOverMax val="0"/>
  </c:chart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t-E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t-EE" sz="1200"/>
              <a:t>Diagramm 3
Lennureisijate arvu keskmine sesoonne muutumine</a:t>
            </a:r>
          </a:p>
        </c:rich>
      </c:tx>
      <c:layout>
        <c:manualLayout>
          <c:xMode val="edge"/>
          <c:yMode val="edge"/>
          <c:x val="0.11197944006999123"/>
          <c:y val="3.937007874015748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1354220973258903"/>
          <c:y val="0.29133858267716534"/>
          <c:w val="0.72656434774868706"/>
          <c:h val="0.52362204724409445"/>
        </c:manualLayout>
      </c:layout>
      <c:scatterChart>
        <c:scatterStyle val="lineMarker"/>
        <c:varyColors val="0"/>
        <c:ser>
          <c:idx val="0"/>
          <c:order val="0"/>
          <c:marker>
            <c:symbol val="none"/>
          </c:marker>
          <c:xVal>
            <c:numRef>
              <c:f>'N10.14'!$H$35:$H$46</c:f>
              <c:numCache>
                <c:formatCode>0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xVal>
          <c:yVal>
            <c:numRef>
              <c:f>'N10.14'!$P$35:$P$46</c:f>
              <c:numCache>
                <c:formatCode>0.00</c:formatCode>
                <c:ptCount val="12"/>
                <c:pt idx="0">
                  <c:v>0.91789250264136446</c:v>
                </c:pt>
                <c:pt idx="1">
                  <c:v>0.92202614552902151</c:v>
                </c:pt>
                <c:pt idx="2">
                  <c:v>1.053462407113354</c:v>
                </c:pt>
                <c:pt idx="3">
                  <c:v>1.0052646218348762</c:v>
                </c:pt>
                <c:pt idx="4">
                  <c:v>0.98455260405734091</c:v>
                </c:pt>
                <c:pt idx="5">
                  <c:v>1.0960292670542771</c:v>
                </c:pt>
                <c:pt idx="6">
                  <c:v>1.2066609835312456</c:v>
                </c:pt>
                <c:pt idx="7">
                  <c:v>1.1937891874123017</c:v>
                </c:pt>
                <c:pt idx="8">
                  <c:v>1.0606366940552088</c:v>
                </c:pt>
                <c:pt idx="9">
                  <c:v>0.92338342768043991</c:v>
                </c:pt>
                <c:pt idx="10">
                  <c:v>0.80047930184963012</c:v>
                </c:pt>
                <c:pt idx="11">
                  <c:v>0.90942429974748551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5118592"/>
        <c:axId val="365120512"/>
      </c:scatterChart>
      <c:valAx>
        <c:axId val="365118592"/>
        <c:scaling>
          <c:orientation val="minMax"/>
          <c:max val="12"/>
          <c:min val="1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t-EE"/>
                  <a:t>Kuud</a:t>
                </a:r>
              </a:p>
            </c:rich>
          </c:tx>
          <c:layout>
            <c:manualLayout>
              <c:xMode val="edge"/>
              <c:yMode val="edge"/>
              <c:x val="0.54166803368328964"/>
              <c:y val="0.8582677165354331"/>
            </c:manualLayout>
          </c:layout>
          <c:overlay val="0"/>
        </c:title>
        <c:numFmt formatCode="0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t-EE"/>
          </a:p>
        </c:txPr>
        <c:crossAx val="365120512"/>
        <c:crossesAt val="1"/>
        <c:crossBetween val="midCat"/>
        <c:majorUnit val="1"/>
        <c:minorUnit val="1"/>
      </c:valAx>
      <c:valAx>
        <c:axId val="365120512"/>
        <c:scaling>
          <c:orientation val="minMax"/>
          <c:min val="0.7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t-EE"/>
                  <a:t>Keskmine sesoonne komponent</a:t>
                </a:r>
              </a:p>
            </c:rich>
          </c:tx>
          <c:layout>
            <c:manualLayout>
              <c:xMode val="edge"/>
              <c:yMode val="edge"/>
              <c:x val="4.1666666666666664E-2"/>
              <c:y val="0.20026685755189697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t-EE"/>
          </a:p>
        </c:txPr>
        <c:crossAx val="365118592"/>
        <c:crosses val="autoZero"/>
        <c:crossBetween val="midCat"/>
      </c:valAx>
    </c:plotArea>
    <c:plotVisOnly val="1"/>
    <c:dispBlanksAs val="gap"/>
    <c:showDLblsOverMax val="0"/>
  </c:chart>
  <c:printSettings>
    <c:headerFooter alignWithMargins="0"/>
    <c:pageMargins b="1" l="0.75" r="0.75" t="1" header="0.5" footer="0.5"/>
    <c:pageSetup paperSize="9" orientation="landscape" horizontalDpi="-4" verticalDpi="300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t-E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t-EE" sz="1200"/>
              <a:t>Diagramm 4
Lennureisijate arv ja selle prognoos aastaks 1956</a:t>
            </a:r>
          </a:p>
        </c:rich>
      </c:tx>
      <c:layout>
        <c:manualLayout>
          <c:xMode val="edge"/>
          <c:yMode val="edge"/>
          <c:x val="0.24386252045826515"/>
          <c:y val="3.303303303303303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147299509001637"/>
          <c:y val="0.15315346842905897"/>
          <c:w val="0.85761047463175122"/>
          <c:h val="0.73573794266707648"/>
        </c:manualLayout>
      </c:layout>
      <c:scatterChart>
        <c:scatterStyle val="smooth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'N10.14'!$A$94:$A$105</c:f>
              <c:numCache>
                <c:formatCode>m/yy</c:formatCode>
                <c:ptCount val="12"/>
              </c:numCache>
            </c:numRef>
          </c:xVal>
          <c:yVal>
            <c:numRef>
              <c:f>'N10.14'!$L$68:$L$79</c:f>
              <c:numCache>
                <c:formatCode>0.00</c:formatCode>
                <c:ptCount val="12"/>
                <c:pt idx="0">
                  <c:v>278.12921590511445</c:v>
                </c:pt>
                <c:pt idx="1">
                  <c:v>282.50015730913185</c:v>
                </c:pt>
                <c:pt idx="2">
                  <c:v>326.37371038285863</c:v>
                </c:pt>
                <c:pt idx="3">
                  <c:v>314.91778917426467</c:v>
                </c:pt>
                <c:pt idx="4">
                  <c:v>311.87200266948821</c:v>
                </c:pt>
                <c:pt idx="5">
                  <c:v>351.05913938148518</c:v>
                </c:pt>
                <c:pt idx="6">
                  <c:v>390.80856371877042</c:v>
                </c:pt>
                <c:pt idx="7">
                  <c:v>390.95530550461729</c:v>
                </c:pt>
                <c:pt idx="8">
                  <c:v>351.22610449482761</c:v>
                </c:pt>
                <c:pt idx="9">
                  <c:v>309.18818043918452</c:v>
                </c:pt>
                <c:pt idx="10">
                  <c:v>271.02639168958609</c:v>
                </c:pt>
                <c:pt idx="11">
                  <c:v>311.34987770928615</c:v>
                </c:pt>
              </c:numCache>
            </c:numRef>
          </c:yVal>
          <c:smooth val="1"/>
        </c:ser>
        <c:ser>
          <c:idx val="1"/>
          <c:order val="1"/>
          <c:spPr>
            <a:ln w="28575">
              <a:noFill/>
            </a:ln>
          </c:spPr>
          <c:xVal>
            <c:numRef>
              <c:f>'N10.14'!$H$68:$H$79</c:f>
              <c:numCache>
                <c:formatCode>m/yy</c:formatCode>
                <c:ptCount val="12"/>
                <c:pt idx="0">
                  <c:v>20455</c:v>
                </c:pt>
                <c:pt idx="1">
                  <c:v>20486</c:v>
                </c:pt>
                <c:pt idx="2">
                  <c:v>20515</c:v>
                </c:pt>
                <c:pt idx="3">
                  <c:v>20546</c:v>
                </c:pt>
                <c:pt idx="4">
                  <c:v>20576</c:v>
                </c:pt>
                <c:pt idx="5">
                  <c:v>20607</c:v>
                </c:pt>
                <c:pt idx="6">
                  <c:v>20637</c:v>
                </c:pt>
                <c:pt idx="7">
                  <c:v>20668</c:v>
                </c:pt>
                <c:pt idx="8">
                  <c:v>20699</c:v>
                </c:pt>
                <c:pt idx="9">
                  <c:v>20729</c:v>
                </c:pt>
                <c:pt idx="10">
                  <c:v>20760</c:v>
                </c:pt>
                <c:pt idx="11">
                  <c:v>20790</c:v>
                </c:pt>
              </c:numCache>
            </c:numRef>
          </c:xVal>
          <c:yVal>
            <c:numRef>
              <c:f>'N10.14'!$M$68:$M$79</c:f>
              <c:numCache>
                <c:formatCode>General</c:formatCode>
                <c:ptCount val="12"/>
                <c:pt idx="0">
                  <c:v>284</c:v>
                </c:pt>
                <c:pt idx="1">
                  <c:v>277</c:v>
                </c:pt>
                <c:pt idx="2">
                  <c:v>317</c:v>
                </c:pt>
                <c:pt idx="3">
                  <c:v>313</c:v>
                </c:pt>
                <c:pt idx="4">
                  <c:v>318</c:v>
                </c:pt>
                <c:pt idx="5">
                  <c:v>374</c:v>
                </c:pt>
                <c:pt idx="6">
                  <c:v>413</c:v>
                </c:pt>
                <c:pt idx="7">
                  <c:v>405</c:v>
                </c:pt>
                <c:pt idx="8">
                  <c:v>355</c:v>
                </c:pt>
                <c:pt idx="9">
                  <c:v>306</c:v>
                </c:pt>
                <c:pt idx="10">
                  <c:v>271</c:v>
                </c:pt>
                <c:pt idx="11">
                  <c:v>306</c:v>
                </c:pt>
              </c:numCache>
            </c:numRef>
          </c:yVal>
          <c:smooth val="1"/>
        </c:ser>
        <c:ser>
          <c:idx val="2"/>
          <c:order val="2"/>
          <c:xVal>
            <c:numRef>
              <c:f>'N10.14'!$A$10:$A$93</c:f>
              <c:numCache>
                <c:formatCode>m/yy</c:formatCode>
                <c:ptCount val="84"/>
                <c:pt idx="0">
                  <c:v>17899</c:v>
                </c:pt>
                <c:pt idx="1">
                  <c:v>17930</c:v>
                </c:pt>
                <c:pt idx="2">
                  <c:v>17958</c:v>
                </c:pt>
                <c:pt idx="3">
                  <c:v>17989</c:v>
                </c:pt>
                <c:pt idx="4">
                  <c:v>18019</c:v>
                </c:pt>
                <c:pt idx="5">
                  <c:v>18050</c:v>
                </c:pt>
                <c:pt idx="6">
                  <c:v>18080</c:v>
                </c:pt>
                <c:pt idx="7">
                  <c:v>18111</c:v>
                </c:pt>
                <c:pt idx="8">
                  <c:v>18142</c:v>
                </c:pt>
                <c:pt idx="9">
                  <c:v>18172</c:v>
                </c:pt>
                <c:pt idx="10">
                  <c:v>18203</c:v>
                </c:pt>
                <c:pt idx="11">
                  <c:v>18233</c:v>
                </c:pt>
                <c:pt idx="12">
                  <c:v>18264</c:v>
                </c:pt>
                <c:pt idx="13">
                  <c:v>18295</c:v>
                </c:pt>
                <c:pt idx="14">
                  <c:v>18323</c:v>
                </c:pt>
                <c:pt idx="15">
                  <c:v>18354</c:v>
                </c:pt>
                <c:pt idx="16">
                  <c:v>18384</c:v>
                </c:pt>
                <c:pt idx="17">
                  <c:v>18415</c:v>
                </c:pt>
                <c:pt idx="18">
                  <c:v>18445</c:v>
                </c:pt>
                <c:pt idx="19">
                  <c:v>18476</c:v>
                </c:pt>
                <c:pt idx="20">
                  <c:v>18507</c:v>
                </c:pt>
                <c:pt idx="21">
                  <c:v>18537</c:v>
                </c:pt>
                <c:pt idx="22">
                  <c:v>18568</c:v>
                </c:pt>
                <c:pt idx="23">
                  <c:v>18598</c:v>
                </c:pt>
                <c:pt idx="24">
                  <c:v>18629</c:v>
                </c:pt>
                <c:pt idx="25">
                  <c:v>18660</c:v>
                </c:pt>
                <c:pt idx="26">
                  <c:v>18688</c:v>
                </c:pt>
                <c:pt idx="27">
                  <c:v>18719</c:v>
                </c:pt>
                <c:pt idx="28">
                  <c:v>18749</c:v>
                </c:pt>
                <c:pt idx="29">
                  <c:v>18780</c:v>
                </c:pt>
                <c:pt idx="30">
                  <c:v>18810</c:v>
                </c:pt>
                <c:pt idx="31">
                  <c:v>18841</c:v>
                </c:pt>
                <c:pt idx="32">
                  <c:v>18872</c:v>
                </c:pt>
                <c:pt idx="33">
                  <c:v>18902</c:v>
                </c:pt>
                <c:pt idx="34">
                  <c:v>18933</c:v>
                </c:pt>
                <c:pt idx="35">
                  <c:v>18963</c:v>
                </c:pt>
                <c:pt idx="36">
                  <c:v>18994</c:v>
                </c:pt>
                <c:pt idx="37">
                  <c:v>19025</c:v>
                </c:pt>
                <c:pt idx="38">
                  <c:v>19054</c:v>
                </c:pt>
                <c:pt idx="39">
                  <c:v>19085</c:v>
                </c:pt>
                <c:pt idx="40">
                  <c:v>19115</c:v>
                </c:pt>
                <c:pt idx="41">
                  <c:v>19146</c:v>
                </c:pt>
                <c:pt idx="42">
                  <c:v>19176</c:v>
                </c:pt>
                <c:pt idx="43">
                  <c:v>19207</c:v>
                </c:pt>
                <c:pt idx="44">
                  <c:v>19238</c:v>
                </c:pt>
                <c:pt idx="45">
                  <c:v>19268</c:v>
                </c:pt>
                <c:pt idx="46">
                  <c:v>19299</c:v>
                </c:pt>
                <c:pt idx="47">
                  <c:v>19329</c:v>
                </c:pt>
                <c:pt idx="48">
                  <c:v>19360</c:v>
                </c:pt>
                <c:pt idx="49">
                  <c:v>19391</c:v>
                </c:pt>
                <c:pt idx="50">
                  <c:v>19419</c:v>
                </c:pt>
                <c:pt idx="51">
                  <c:v>19450</c:v>
                </c:pt>
                <c:pt idx="52">
                  <c:v>19480</c:v>
                </c:pt>
                <c:pt idx="53">
                  <c:v>19511</c:v>
                </c:pt>
                <c:pt idx="54">
                  <c:v>19541</c:v>
                </c:pt>
                <c:pt idx="55">
                  <c:v>19572</c:v>
                </c:pt>
                <c:pt idx="56">
                  <c:v>19603</c:v>
                </c:pt>
                <c:pt idx="57">
                  <c:v>19633</c:v>
                </c:pt>
                <c:pt idx="58">
                  <c:v>19664</c:v>
                </c:pt>
                <c:pt idx="59">
                  <c:v>19694</c:v>
                </c:pt>
                <c:pt idx="60">
                  <c:v>19725</c:v>
                </c:pt>
                <c:pt idx="61">
                  <c:v>19756</c:v>
                </c:pt>
                <c:pt idx="62">
                  <c:v>19784</c:v>
                </c:pt>
                <c:pt idx="63">
                  <c:v>19815</c:v>
                </c:pt>
                <c:pt idx="64">
                  <c:v>19845</c:v>
                </c:pt>
                <c:pt idx="65">
                  <c:v>19876</c:v>
                </c:pt>
                <c:pt idx="66">
                  <c:v>19906</c:v>
                </c:pt>
                <c:pt idx="67">
                  <c:v>19937</c:v>
                </c:pt>
                <c:pt idx="68">
                  <c:v>19968</c:v>
                </c:pt>
                <c:pt idx="69">
                  <c:v>19998</c:v>
                </c:pt>
                <c:pt idx="70">
                  <c:v>20029</c:v>
                </c:pt>
                <c:pt idx="71">
                  <c:v>20059</c:v>
                </c:pt>
                <c:pt idx="72">
                  <c:v>20090</c:v>
                </c:pt>
                <c:pt idx="73">
                  <c:v>20121</c:v>
                </c:pt>
                <c:pt idx="74">
                  <c:v>20149</c:v>
                </c:pt>
                <c:pt idx="75">
                  <c:v>20180</c:v>
                </c:pt>
                <c:pt idx="76">
                  <c:v>20210</c:v>
                </c:pt>
                <c:pt idx="77">
                  <c:v>20241</c:v>
                </c:pt>
                <c:pt idx="78">
                  <c:v>20271</c:v>
                </c:pt>
                <c:pt idx="79">
                  <c:v>20302</c:v>
                </c:pt>
                <c:pt idx="80">
                  <c:v>20333</c:v>
                </c:pt>
                <c:pt idx="81">
                  <c:v>20363</c:v>
                </c:pt>
                <c:pt idx="82">
                  <c:v>20394</c:v>
                </c:pt>
                <c:pt idx="83">
                  <c:v>20424</c:v>
                </c:pt>
              </c:numCache>
            </c:numRef>
          </c:xVal>
          <c:yVal>
            <c:numRef>
              <c:f>'N10.14'!$C$10:$C$93</c:f>
              <c:numCache>
                <c:formatCode>General</c:formatCode>
                <c:ptCount val="84"/>
                <c:pt idx="0">
                  <c:v>112</c:v>
                </c:pt>
                <c:pt idx="1">
                  <c:v>118</c:v>
                </c:pt>
                <c:pt idx="2">
                  <c:v>132</c:v>
                </c:pt>
                <c:pt idx="3">
                  <c:v>129</c:v>
                </c:pt>
                <c:pt idx="4">
                  <c:v>121</c:v>
                </c:pt>
                <c:pt idx="5">
                  <c:v>135</c:v>
                </c:pt>
                <c:pt idx="6">
                  <c:v>148</c:v>
                </c:pt>
                <c:pt idx="7">
                  <c:v>148</c:v>
                </c:pt>
                <c:pt idx="8">
                  <c:v>136</c:v>
                </c:pt>
                <c:pt idx="9">
                  <c:v>119</c:v>
                </c:pt>
                <c:pt idx="10">
                  <c:v>104</c:v>
                </c:pt>
                <c:pt idx="11">
                  <c:v>118</c:v>
                </c:pt>
                <c:pt idx="12">
                  <c:v>115</c:v>
                </c:pt>
                <c:pt idx="13">
                  <c:v>126</c:v>
                </c:pt>
                <c:pt idx="14">
                  <c:v>141</c:v>
                </c:pt>
                <c:pt idx="15">
                  <c:v>135</c:v>
                </c:pt>
                <c:pt idx="16">
                  <c:v>125</c:v>
                </c:pt>
                <c:pt idx="17">
                  <c:v>149</c:v>
                </c:pt>
                <c:pt idx="18">
                  <c:v>170</c:v>
                </c:pt>
                <c:pt idx="19">
                  <c:v>170</c:v>
                </c:pt>
                <c:pt idx="20">
                  <c:v>158</c:v>
                </c:pt>
                <c:pt idx="21">
                  <c:v>133</c:v>
                </c:pt>
                <c:pt idx="22">
                  <c:v>114</c:v>
                </c:pt>
                <c:pt idx="23">
                  <c:v>140</c:v>
                </c:pt>
                <c:pt idx="24">
                  <c:v>145</c:v>
                </c:pt>
                <c:pt idx="25">
                  <c:v>150</c:v>
                </c:pt>
                <c:pt idx="26">
                  <c:v>178</c:v>
                </c:pt>
                <c:pt idx="27">
                  <c:v>163</c:v>
                </c:pt>
                <c:pt idx="28">
                  <c:v>172</c:v>
                </c:pt>
                <c:pt idx="29">
                  <c:v>178</c:v>
                </c:pt>
                <c:pt idx="30">
                  <c:v>199</c:v>
                </c:pt>
                <c:pt idx="31">
                  <c:v>199</c:v>
                </c:pt>
                <c:pt idx="32">
                  <c:v>184</c:v>
                </c:pt>
                <c:pt idx="33">
                  <c:v>162</c:v>
                </c:pt>
                <c:pt idx="34">
                  <c:v>146</c:v>
                </c:pt>
                <c:pt idx="35">
                  <c:v>166</c:v>
                </c:pt>
                <c:pt idx="36">
                  <c:v>171</c:v>
                </c:pt>
                <c:pt idx="37">
                  <c:v>180</c:v>
                </c:pt>
                <c:pt idx="38">
                  <c:v>193</c:v>
                </c:pt>
                <c:pt idx="39">
                  <c:v>181</c:v>
                </c:pt>
                <c:pt idx="40">
                  <c:v>183</c:v>
                </c:pt>
                <c:pt idx="41">
                  <c:v>218</c:v>
                </c:pt>
                <c:pt idx="42">
                  <c:v>230</c:v>
                </c:pt>
                <c:pt idx="43">
                  <c:v>242</c:v>
                </c:pt>
                <c:pt idx="44">
                  <c:v>209</c:v>
                </c:pt>
                <c:pt idx="45">
                  <c:v>191</c:v>
                </c:pt>
                <c:pt idx="46">
                  <c:v>172</c:v>
                </c:pt>
                <c:pt idx="47">
                  <c:v>194</c:v>
                </c:pt>
                <c:pt idx="48">
                  <c:v>196</c:v>
                </c:pt>
                <c:pt idx="49">
                  <c:v>196</c:v>
                </c:pt>
                <c:pt idx="50">
                  <c:v>236</c:v>
                </c:pt>
                <c:pt idx="51">
                  <c:v>235</c:v>
                </c:pt>
                <c:pt idx="52">
                  <c:v>229</c:v>
                </c:pt>
                <c:pt idx="53">
                  <c:v>243</c:v>
                </c:pt>
                <c:pt idx="54">
                  <c:v>264</c:v>
                </c:pt>
                <c:pt idx="55">
                  <c:v>272</c:v>
                </c:pt>
                <c:pt idx="56">
                  <c:v>237</c:v>
                </c:pt>
                <c:pt idx="57">
                  <c:v>211</c:v>
                </c:pt>
                <c:pt idx="58">
                  <c:v>180</c:v>
                </c:pt>
                <c:pt idx="59">
                  <c:v>201</c:v>
                </c:pt>
                <c:pt idx="60">
                  <c:v>204</c:v>
                </c:pt>
                <c:pt idx="61">
                  <c:v>188</c:v>
                </c:pt>
                <c:pt idx="62">
                  <c:v>235</c:v>
                </c:pt>
                <c:pt idx="63">
                  <c:v>227</c:v>
                </c:pt>
                <c:pt idx="64">
                  <c:v>234</c:v>
                </c:pt>
                <c:pt idx="65">
                  <c:v>264</c:v>
                </c:pt>
                <c:pt idx="66">
                  <c:v>302</c:v>
                </c:pt>
                <c:pt idx="67">
                  <c:v>293</c:v>
                </c:pt>
                <c:pt idx="68">
                  <c:v>259</c:v>
                </c:pt>
                <c:pt idx="69">
                  <c:v>229</c:v>
                </c:pt>
                <c:pt idx="70">
                  <c:v>203</c:v>
                </c:pt>
                <c:pt idx="71">
                  <c:v>229</c:v>
                </c:pt>
                <c:pt idx="72">
                  <c:v>242</c:v>
                </c:pt>
                <c:pt idx="73">
                  <c:v>233</c:v>
                </c:pt>
                <c:pt idx="74">
                  <c:v>267</c:v>
                </c:pt>
                <c:pt idx="75">
                  <c:v>269</c:v>
                </c:pt>
                <c:pt idx="76">
                  <c:v>270</c:v>
                </c:pt>
                <c:pt idx="77">
                  <c:v>315</c:v>
                </c:pt>
                <c:pt idx="78">
                  <c:v>364</c:v>
                </c:pt>
                <c:pt idx="79">
                  <c:v>347</c:v>
                </c:pt>
                <c:pt idx="80">
                  <c:v>312</c:v>
                </c:pt>
                <c:pt idx="81">
                  <c:v>274</c:v>
                </c:pt>
                <c:pt idx="82">
                  <c:v>237</c:v>
                </c:pt>
                <c:pt idx="83">
                  <c:v>278</c:v>
                </c:pt>
              </c:numCache>
            </c:numRef>
          </c:yVal>
          <c:smooth val="1"/>
        </c:ser>
        <c:ser>
          <c:idx val="3"/>
          <c:order val="3"/>
          <c:marker>
            <c:symbol val="none"/>
          </c:marker>
          <c:xVal>
            <c:numRef>
              <c:f>'N10.14'!$H$68:$H$79</c:f>
              <c:numCache>
                <c:formatCode>m/yy</c:formatCode>
                <c:ptCount val="12"/>
                <c:pt idx="0">
                  <c:v>20455</c:v>
                </c:pt>
                <c:pt idx="1">
                  <c:v>20486</c:v>
                </c:pt>
                <c:pt idx="2">
                  <c:v>20515</c:v>
                </c:pt>
                <c:pt idx="3">
                  <c:v>20546</c:v>
                </c:pt>
                <c:pt idx="4">
                  <c:v>20576</c:v>
                </c:pt>
                <c:pt idx="5">
                  <c:v>20607</c:v>
                </c:pt>
                <c:pt idx="6">
                  <c:v>20637</c:v>
                </c:pt>
                <c:pt idx="7">
                  <c:v>20668</c:v>
                </c:pt>
                <c:pt idx="8">
                  <c:v>20699</c:v>
                </c:pt>
                <c:pt idx="9">
                  <c:v>20729</c:v>
                </c:pt>
                <c:pt idx="10">
                  <c:v>20760</c:v>
                </c:pt>
                <c:pt idx="11">
                  <c:v>20790</c:v>
                </c:pt>
              </c:numCache>
            </c:numRef>
          </c:xVal>
          <c:yVal>
            <c:numRef>
              <c:f>'N10.14'!$L$68:$L$79</c:f>
              <c:numCache>
                <c:formatCode>0.00</c:formatCode>
                <c:ptCount val="12"/>
                <c:pt idx="0">
                  <c:v>278.12921590511445</c:v>
                </c:pt>
                <c:pt idx="1">
                  <c:v>282.50015730913185</c:v>
                </c:pt>
                <c:pt idx="2">
                  <c:v>326.37371038285863</c:v>
                </c:pt>
                <c:pt idx="3">
                  <c:v>314.91778917426467</c:v>
                </c:pt>
                <c:pt idx="4">
                  <c:v>311.87200266948821</c:v>
                </c:pt>
                <c:pt idx="5">
                  <c:v>351.05913938148518</c:v>
                </c:pt>
                <c:pt idx="6">
                  <c:v>390.80856371877042</c:v>
                </c:pt>
                <c:pt idx="7">
                  <c:v>390.95530550461729</c:v>
                </c:pt>
                <c:pt idx="8">
                  <c:v>351.22610449482761</c:v>
                </c:pt>
                <c:pt idx="9">
                  <c:v>309.18818043918452</c:v>
                </c:pt>
                <c:pt idx="10">
                  <c:v>271.02639168958609</c:v>
                </c:pt>
                <c:pt idx="11">
                  <c:v>311.34987770928615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5164800"/>
        <c:axId val="366157824"/>
      </c:scatterChart>
      <c:valAx>
        <c:axId val="365164800"/>
        <c:scaling>
          <c:orientation val="minMax"/>
          <c:max val="20790"/>
          <c:min val="19725"/>
        </c:scaling>
        <c:delete val="0"/>
        <c:axPos val="b"/>
        <c:numFmt formatCode="m/yy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t-EE"/>
          </a:p>
        </c:txPr>
        <c:crossAx val="366157824"/>
        <c:crosses val="autoZero"/>
        <c:crossBetween val="midCat"/>
        <c:majorUnit val="180"/>
      </c:valAx>
      <c:valAx>
        <c:axId val="366157824"/>
        <c:scaling>
          <c:orientation val="minMax"/>
          <c:min val="100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t-EE"/>
                  <a:t>Reisijate arv</a:t>
                </a:r>
              </a:p>
            </c:rich>
          </c:tx>
          <c:layout>
            <c:manualLayout>
              <c:xMode val="edge"/>
              <c:yMode val="edge"/>
              <c:x val="8.1833060556464818E-3"/>
              <c:y val="0.37237331820008984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t-EE"/>
          </a:p>
        </c:txPr>
        <c:crossAx val="365164800"/>
        <c:crosses val="autoZero"/>
        <c:crossBetween val="midCat"/>
      </c:valAx>
    </c:plotArea>
    <c:plotVisOnly val="1"/>
    <c:dispBlanksAs val="gap"/>
    <c:showDLblsOverMax val="0"/>
  </c:chart>
  <c:printSettings>
    <c:headerFooter alignWithMargins="0"/>
    <c:pageMargins b="1" l="0.75" r="0.75" t="1" header="0.5" footer="0.5"/>
    <c:pageSetup paperSize="9" orientation="landscape" horizontalDpi="-4" verticalDpi="300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t-E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/>
              <a:t>Ehitustööde mahu absoluutne aheljuurdekasv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1984831310673498"/>
          <c:y val="0.21294436081519222"/>
          <c:w val="0.76632812932932315"/>
          <c:h val="0.67517436488663218"/>
        </c:manualLayout>
      </c:layout>
      <c:lineChart>
        <c:grouping val="standard"/>
        <c:varyColors val="0"/>
        <c:ser>
          <c:idx val="1"/>
          <c:order val="0"/>
          <c:tx>
            <c:strRef>
              <c:f>'N10.3'!$C$3</c:f>
              <c:strCache>
                <c:ptCount val="1"/>
                <c:pt idx="0">
                  <c:v>Ehitustööde mahu absoluutne aheljuurdekasv, mln eurot</c:v>
                </c:pt>
              </c:strCache>
            </c:strRef>
          </c:tx>
          <c:marker>
            <c:symbol val="none"/>
          </c:marker>
          <c:cat>
            <c:numRef>
              <c:f>'N10.3'!$A$5:$A$18</c:f>
              <c:numCache>
                <c:formatCode>General</c:formatCode>
                <c:ptCount val="14"/>
                <c:pt idx="0">
                  <c:v>1994</c:v>
                </c:pt>
                <c:pt idx="1">
                  <c:v>1995</c:v>
                </c:pt>
                <c:pt idx="2">
                  <c:v>1996</c:v>
                </c:pt>
                <c:pt idx="3">
                  <c:v>1997</c:v>
                </c:pt>
                <c:pt idx="4">
                  <c:v>1998</c:v>
                </c:pt>
                <c:pt idx="5">
                  <c:v>1999</c:v>
                </c:pt>
                <c:pt idx="6">
                  <c:v>2000</c:v>
                </c:pt>
                <c:pt idx="7">
                  <c:v>2001</c:v>
                </c:pt>
                <c:pt idx="8">
                  <c:v>2002</c:v>
                </c:pt>
                <c:pt idx="9">
                  <c:v>2003</c:v>
                </c:pt>
                <c:pt idx="10">
                  <c:v>2004</c:v>
                </c:pt>
                <c:pt idx="11">
                  <c:v>2005</c:v>
                </c:pt>
                <c:pt idx="12">
                  <c:v>2006</c:v>
                </c:pt>
                <c:pt idx="13">
                  <c:v>2007</c:v>
                </c:pt>
              </c:numCache>
            </c:numRef>
          </c:cat>
          <c:val>
            <c:numRef>
              <c:f>'N10.3'!$C$5:$C$18</c:f>
              <c:numCache>
                <c:formatCode>0.0</c:formatCode>
                <c:ptCount val="14"/>
                <c:pt idx="0">
                  <c:v>74.009690000000006</c:v>
                </c:pt>
                <c:pt idx="1">
                  <c:v>82.509929999999997</c:v>
                </c:pt>
                <c:pt idx="2">
                  <c:v>94.717069999999978</c:v>
                </c:pt>
                <c:pt idx="3">
                  <c:v>93.630560000000003</c:v>
                </c:pt>
                <c:pt idx="4">
                  <c:v>150.51193000000006</c:v>
                </c:pt>
                <c:pt idx="5">
                  <c:v>-70.686280000000011</c:v>
                </c:pt>
                <c:pt idx="6">
                  <c:v>82.637759999999957</c:v>
                </c:pt>
                <c:pt idx="7">
                  <c:v>68.129819999999995</c:v>
                </c:pt>
                <c:pt idx="8">
                  <c:v>206.37071000000003</c:v>
                </c:pt>
                <c:pt idx="9">
                  <c:v>102.96167000000003</c:v>
                </c:pt>
                <c:pt idx="10">
                  <c:v>181.1895199999999</c:v>
                </c:pt>
                <c:pt idx="11">
                  <c:v>335.77889000000005</c:v>
                </c:pt>
                <c:pt idx="12">
                  <c:v>657.43432999999982</c:v>
                </c:pt>
                <c:pt idx="13">
                  <c:v>558.77156000000014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774336"/>
        <c:axId val="363775872"/>
      </c:lineChart>
      <c:catAx>
        <c:axId val="3637743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t-EE"/>
          </a:p>
        </c:txPr>
        <c:crossAx val="363775872"/>
        <c:crossesAt val="-100"/>
        <c:auto val="1"/>
        <c:lblAlgn val="ctr"/>
        <c:lblOffset val="100"/>
        <c:noMultiLvlLbl val="0"/>
      </c:catAx>
      <c:valAx>
        <c:axId val="36377587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Mln eurot</a:t>
                </a:r>
              </a:p>
            </c:rich>
          </c:tx>
          <c:layout/>
          <c:overlay val="0"/>
        </c:title>
        <c:numFmt formatCode="0" sourceLinked="0"/>
        <c:majorTickMark val="out"/>
        <c:minorTickMark val="none"/>
        <c:tickLblPos val="nextTo"/>
        <c:crossAx val="3637743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t-E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298507462686567"/>
          <c:y val="8.1571117310112157E-2"/>
          <c:w val="0.80223880597014929"/>
          <c:h val="0.59214588862155493"/>
        </c:manualLayout>
      </c:layout>
      <c:scatterChart>
        <c:scatterStyle val="lineMarker"/>
        <c:varyColors val="0"/>
        <c:ser>
          <c:idx val="0"/>
          <c:order val="0"/>
          <c:tx>
            <c:v>Tegelik</c:v>
          </c:tx>
          <c:spPr>
            <a:ln w="28575">
              <a:noFill/>
            </a:ln>
          </c:spPr>
          <c:xVal>
            <c:numRef>
              <c:f>'N10.15'!$A$8:$A$42</c:f>
              <c:numCache>
                <c:formatCode>General</c:formatCode>
                <c:ptCount val="3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</c:numCache>
            </c:numRef>
          </c:xVal>
          <c:yVal>
            <c:numRef>
              <c:f>'N10.15'!$B$8:$B$42</c:f>
              <c:numCache>
                <c:formatCode>0.0</c:formatCode>
                <c:ptCount val="35"/>
                <c:pt idx="0" formatCode="General">
                  <c:v>4.8</c:v>
                </c:pt>
                <c:pt idx="1">
                  <c:v>4</c:v>
                </c:pt>
                <c:pt idx="2" formatCode="General">
                  <c:v>5.5</c:v>
                </c:pt>
                <c:pt idx="3" formatCode="General">
                  <c:v>15.6</c:v>
                </c:pt>
                <c:pt idx="4" formatCode="General">
                  <c:v>23.1</c:v>
                </c:pt>
                <c:pt idx="5" formatCode="General">
                  <c:v>23.3</c:v>
                </c:pt>
                <c:pt idx="6" formatCode="General">
                  <c:v>31.4</c:v>
                </c:pt>
                <c:pt idx="7">
                  <c:v>46</c:v>
                </c:pt>
                <c:pt idx="8" formatCode="General">
                  <c:v>46.1</c:v>
                </c:pt>
                <c:pt idx="9" formatCode="General">
                  <c:v>41.9</c:v>
                </c:pt>
                <c:pt idx="10" formatCode="General">
                  <c:v>45.5</c:v>
                </c:pt>
                <c:pt idx="11" formatCode="General">
                  <c:v>53.5</c:v>
                </c:pt>
                <c:pt idx="12" formatCode="General">
                  <c:v>48.4</c:v>
                </c:pt>
                <c:pt idx="13" formatCode="General">
                  <c:v>61.6</c:v>
                </c:pt>
                <c:pt idx="14" formatCode="General">
                  <c:v>65.599999999999994</c:v>
                </c:pt>
                <c:pt idx="15" formatCode="General">
                  <c:v>71.400000000000006</c:v>
                </c:pt>
                <c:pt idx="16" formatCode="General">
                  <c:v>83.4</c:v>
                </c:pt>
                <c:pt idx="17" formatCode="General">
                  <c:v>93.6</c:v>
                </c:pt>
                <c:pt idx="18" formatCode="General">
                  <c:v>94.2</c:v>
                </c:pt>
                <c:pt idx="19" formatCode="General">
                  <c:v>85.4</c:v>
                </c:pt>
                <c:pt idx="20" formatCode="General">
                  <c:v>86.2</c:v>
                </c:pt>
                <c:pt idx="21" formatCode="General">
                  <c:v>89.9</c:v>
                </c:pt>
                <c:pt idx="22" formatCode="General">
                  <c:v>89.2</c:v>
                </c:pt>
                <c:pt idx="23" formatCode="General">
                  <c:v>99.1</c:v>
                </c:pt>
                <c:pt idx="24" formatCode="General">
                  <c:v>100.3</c:v>
                </c:pt>
                <c:pt idx="25" formatCode="General">
                  <c:v>111.7</c:v>
                </c:pt>
                <c:pt idx="26" formatCode="General">
                  <c:v>108.2</c:v>
                </c:pt>
                <c:pt idx="27" formatCode="General">
                  <c:v>115.5</c:v>
                </c:pt>
                <c:pt idx="28" formatCode="General">
                  <c:v>119.2</c:v>
                </c:pt>
                <c:pt idx="29" formatCode="General">
                  <c:v>125.2</c:v>
                </c:pt>
                <c:pt idx="30" formatCode="General">
                  <c:v>136.30000000000001</c:v>
                </c:pt>
                <c:pt idx="31" formatCode="General">
                  <c:v>146.80000000000001</c:v>
                </c:pt>
                <c:pt idx="32" formatCode="General">
                  <c:v>146.1</c:v>
                </c:pt>
                <c:pt idx="33" formatCode="General">
                  <c:v>151.4</c:v>
                </c:pt>
                <c:pt idx="34" formatCode="General">
                  <c:v>150.9</c:v>
                </c:pt>
              </c:numCache>
            </c:numRef>
          </c:yVal>
          <c:smooth val="0"/>
        </c:ser>
        <c:ser>
          <c:idx val="1"/>
          <c:order val="1"/>
          <c:tx>
            <c:v>Silutud</c:v>
          </c:tx>
          <c:marker>
            <c:symbol val="none"/>
          </c:marker>
          <c:xVal>
            <c:numRef>
              <c:f>'N10.15'!$A$9:$A$42</c:f>
              <c:numCache>
                <c:formatCode>General</c:formatCode>
                <c:ptCount val="3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</c:numCache>
            </c:numRef>
          </c:xVal>
          <c:yVal>
            <c:numRef>
              <c:f>'N10.15'!$C$9:$C$42</c:f>
              <c:numCache>
                <c:formatCode>General</c:formatCode>
                <c:ptCount val="34"/>
                <c:pt idx="0" formatCode="0.0">
                  <c:v>4</c:v>
                </c:pt>
                <c:pt idx="1">
                  <c:v>4.8099999999999996</c:v>
                </c:pt>
                <c:pt idx="2" formatCode="0.0">
                  <c:v>12.3645</c:v>
                </c:pt>
                <c:pt idx="3" formatCode="0.0">
                  <c:v>21.013275</c:v>
                </c:pt>
                <c:pt idx="4" formatCode="0.0">
                  <c:v>24.478261249999999</c:v>
                </c:pt>
                <c:pt idx="5" formatCode="0.0">
                  <c:v>30.775365687499999</c:v>
                </c:pt>
                <c:pt idx="6" formatCode="0.0">
                  <c:v>43.103119028124993</c:v>
                </c:pt>
                <c:pt idx="7" formatCode="0.0">
                  <c:v>47.885353370468749</c:v>
                </c:pt>
                <c:pt idx="8" formatCode="0.0">
                  <c:v>45.755149993507814</c:v>
                </c:pt>
                <c:pt idx="9" formatCode="0.0">
                  <c:v>46.286786482691795</c:v>
                </c:pt>
                <c:pt idx="10" formatCode="0.0">
                  <c:v>51.77090216050486</c:v>
                </c:pt>
                <c:pt idx="11" formatCode="0.0">
                  <c:v>50.451321107672079</c:v>
                </c:pt>
                <c:pt idx="12" formatCode="0.0">
                  <c:v>58.577484404137017</c:v>
                </c:pt>
                <c:pt idx="13" formatCode="0.0">
                  <c:v>64.873213851628549</c:v>
                </c:pt>
                <c:pt idx="14" formatCode="0.0">
                  <c:v>71.076307837806013</c:v>
                </c:pt>
                <c:pt idx="15" formatCode="0.0">
                  <c:v>81.450528290427144</c:v>
                </c:pt>
                <c:pt idx="16" formatCode="0.0">
                  <c:v>92.385109524563987</c:v>
                </c:pt>
                <c:pt idx="17" formatCode="0.0">
                  <c:v>96.51069556120764</c:v>
                </c:pt>
                <c:pt idx="18" formatCode="0.0">
                  <c:v>90.779627925778072</c:v>
                </c:pt>
                <c:pt idx="19" formatCode="0.0">
                  <c:v>87.737437861126878</c:v>
                </c:pt>
                <c:pt idx="20" formatCode="0.0">
                  <c:v>88.87667759033711</c:v>
                </c:pt>
                <c:pt idx="21" formatCode="0.0">
                  <c:v>89.086612352482192</c:v>
                </c:pt>
                <c:pt idx="22" formatCode="0.0">
                  <c:v>96.119278457756934</c:v>
                </c:pt>
                <c:pt idx="23" formatCode="0.0">
                  <c:v>100.11233082912443</c:v>
                </c:pt>
                <c:pt idx="24" formatCode="0.0">
                  <c:v>109.35593075034114</c:v>
                </c:pt>
                <c:pt idx="25" formatCode="0.0">
                  <c:v>110.49943496408676</c:v>
                </c:pt>
                <c:pt idx="26" formatCode="0.0">
                  <c:v>115.14768399078008</c:v>
                </c:pt>
                <c:pt idx="27" formatCode="0.0">
                  <c:v>119.25546930201506</c:v>
                </c:pt>
                <c:pt idx="28" formatCode="0.0">
                  <c:v>124.66839063968028</c:v>
                </c:pt>
                <c:pt idx="29" formatCode="0.0">
                  <c:v>134.24833031709176</c:v>
                </c:pt>
                <c:pt idx="30" formatCode="0.0">
                  <c:v>145.19039660933308</c:v>
                </c:pt>
                <c:pt idx="31" formatCode="0.0">
                  <c:v>148.54637768373891</c:v>
                </c:pt>
                <c:pt idx="32" formatCode="0.0">
                  <c:v>152.40693981675204</c:v>
                </c:pt>
                <c:pt idx="33" formatCode="0.0">
                  <c:v>152.86267952079277</c:v>
                </c:pt>
              </c:numCache>
            </c:numRef>
          </c:yVal>
          <c:smooth val="0"/>
        </c:ser>
        <c:ser>
          <c:idx val="2"/>
          <c:order val="2"/>
          <c:tx>
            <c:v>Prognoos</c:v>
          </c:tx>
          <c:spPr>
            <a:ln w="28575">
              <a:noFill/>
            </a:ln>
          </c:spPr>
          <c:xVal>
            <c:numRef>
              <c:f>'N10.15'!$A$46:$A$48</c:f>
              <c:numCache>
                <c:formatCode>General</c:formatCode>
                <c:ptCount val="3"/>
                <c:pt idx="0">
                  <c:v>36</c:v>
                </c:pt>
                <c:pt idx="1">
                  <c:v>37</c:v>
                </c:pt>
                <c:pt idx="2">
                  <c:v>38</c:v>
                </c:pt>
              </c:numCache>
            </c:numRef>
          </c:xVal>
          <c:yVal>
            <c:numRef>
              <c:f>'N10.15'!$C$46:$C$48</c:f>
              <c:numCache>
                <c:formatCode>0.0</c:formatCode>
                <c:ptCount val="3"/>
                <c:pt idx="0">
                  <c:v>155.60821199909171</c:v>
                </c:pt>
                <c:pt idx="1">
                  <c:v>158.35374447739065</c:v>
                </c:pt>
                <c:pt idx="2">
                  <c:v>161.09927695568962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6257664"/>
        <c:axId val="366259584"/>
      </c:scatterChart>
      <c:valAx>
        <c:axId val="3662576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t-EE"/>
                  <a:t>Aeg aastates</a:t>
                </a:r>
              </a:p>
            </c:rich>
          </c:tx>
          <c:layout>
            <c:manualLayout>
              <c:xMode val="edge"/>
              <c:yMode val="edge"/>
              <c:x val="0.46641791044776121"/>
              <c:y val="0.7794574620770590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t-EE"/>
          </a:p>
        </c:txPr>
        <c:crossAx val="366259584"/>
        <c:crosses val="autoZero"/>
        <c:crossBetween val="midCat"/>
      </c:valAx>
      <c:valAx>
        <c:axId val="36625958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t-EE"/>
                  <a:t>Netokäive, tuh eurot</a:t>
                </a:r>
              </a:p>
            </c:rich>
          </c:tx>
          <c:layout>
            <c:manualLayout>
              <c:xMode val="edge"/>
              <c:yMode val="edge"/>
              <c:x val="2.9850746268656716E-2"/>
              <c:y val="0.1903326434648841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t-EE"/>
          </a:p>
        </c:txPr>
        <c:crossAx val="366257664"/>
        <c:crosses val="autoZero"/>
        <c:crossBetween val="midCat"/>
      </c:valAx>
    </c:plotArea>
    <c:legend>
      <c:legendPos val="b"/>
      <c:layout>
        <c:manualLayout>
          <c:xMode val="edge"/>
          <c:yMode val="edge"/>
          <c:x val="0.30223880597014924"/>
          <c:y val="0.90030338352721007"/>
          <c:w val="0.50186567164179108"/>
          <c:h val="7.8549848942598199E-2"/>
        </c:manualLayout>
      </c:layout>
      <c:overlay val="0"/>
    </c:legend>
    <c:plotVisOnly val="1"/>
    <c:dispBlanksAs val="gap"/>
    <c:showDLblsOverMax val="0"/>
  </c:chart>
  <c:printSettings>
    <c:headerFooter alignWithMargins="0"/>
    <c:pageMargins b="1" l="0.75" r="0.75" t="1" header="0.5" footer="0.5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t-E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947357670305277"/>
          <c:y val="0.12664262212717509"/>
          <c:w val="0.73677629255555432"/>
          <c:h val="0.6556291390728477"/>
        </c:manualLayout>
      </c:layout>
      <c:scatterChart>
        <c:scatterStyle val="smoothMarker"/>
        <c:varyColors val="0"/>
        <c:ser>
          <c:idx val="0"/>
          <c:order val="0"/>
          <c:tx>
            <c:v>Tegelik</c:v>
          </c:tx>
          <c:xVal>
            <c:numRef>
              <c:f>'N10.16,20'!$C$7:$C$34</c:f>
              <c:numCache>
                <c:formatCode>General</c:formatCode>
                <c:ptCount val="2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'N10.16,20'!$D$7:$D$34</c:f>
              <c:numCache>
                <c:formatCode>0.00</c:formatCode>
                <c:ptCount val="28"/>
                <c:pt idx="0">
                  <c:v>168.1516</c:v>
                </c:pt>
                <c:pt idx="1">
                  <c:v>232.12710000000001</c:v>
                </c:pt>
                <c:pt idx="2">
                  <c:v>325.82159999999999</c:v>
                </c:pt>
                <c:pt idx="3">
                  <c:v>336.81439999999998</c:v>
                </c:pt>
                <c:pt idx="4">
                  <c:v>207.90459999999999</c:v>
                </c:pt>
                <c:pt idx="5">
                  <c:v>300.19299999999998</c:v>
                </c:pt>
                <c:pt idx="6">
                  <c:v>400.27870000000001</c:v>
                </c:pt>
                <c:pt idx="7">
                  <c:v>379.44349999999997</c:v>
                </c:pt>
                <c:pt idx="8">
                  <c:v>229.8263</c:v>
                </c:pt>
                <c:pt idx="9">
                  <c:v>338.0926</c:v>
                </c:pt>
                <c:pt idx="10">
                  <c:v>453.96440000000001</c:v>
                </c:pt>
                <c:pt idx="11">
                  <c:v>468.08890000000002</c:v>
                </c:pt>
                <c:pt idx="12">
                  <c:v>331.82929999999999</c:v>
                </c:pt>
                <c:pt idx="13">
                  <c:v>415.04230000000001</c:v>
                </c:pt>
                <c:pt idx="14">
                  <c:v>510.90969999999999</c:v>
                </c:pt>
                <c:pt idx="15">
                  <c:v>512.95489999999995</c:v>
                </c:pt>
                <c:pt idx="16">
                  <c:v>360.14210000000003</c:v>
                </c:pt>
                <c:pt idx="17">
                  <c:v>527.78240000000005</c:v>
                </c:pt>
                <c:pt idx="18">
                  <c:v>677.91089999999997</c:v>
                </c:pt>
                <c:pt idx="19">
                  <c:v>673.88440000000003</c:v>
                </c:pt>
                <c:pt idx="20">
                  <c:v>465.46850000000001</c:v>
                </c:pt>
                <c:pt idx="21">
                  <c:v>721.94600000000003</c:v>
                </c:pt>
                <c:pt idx="22">
                  <c:v>891.5675</c:v>
                </c:pt>
                <c:pt idx="23">
                  <c:v>873.5444</c:v>
                </c:pt>
              </c:numCache>
            </c:numRef>
          </c:yVal>
          <c:smooth val="0"/>
        </c:ser>
        <c:ser>
          <c:idx val="1"/>
          <c:order val="1"/>
          <c:tx>
            <c:v>Ühesammuline prognoos</c:v>
          </c:tx>
          <c:marker>
            <c:symbol val="square"/>
            <c:size val="4"/>
          </c:marker>
          <c:xVal>
            <c:numRef>
              <c:f>'N10.16,20'!$C$7:$C$30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'N10.16,20'!$H$7:$H$30</c:f>
              <c:numCache>
                <c:formatCode>General</c:formatCode>
                <c:ptCount val="24"/>
                <c:pt idx="5" formatCode="0.00">
                  <c:v>345.47730086011086</c:v>
                </c:pt>
                <c:pt idx="6" formatCode="0.00">
                  <c:v>368.38032920966856</c:v>
                </c:pt>
                <c:pt idx="7" formatCode="0.00">
                  <c:v>379.30790077363031</c:v>
                </c:pt>
                <c:pt idx="8" formatCode="0.00">
                  <c:v>293.18842075068841</c:v>
                </c:pt>
                <c:pt idx="9" formatCode="0.00">
                  <c:v>396.23168020433133</c:v>
                </c:pt>
                <c:pt idx="10" formatCode="0.00">
                  <c:v>419.42360587547256</c:v>
                </c:pt>
                <c:pt idx="11" formatCode="0.00">
                  <c:v>404.72007435507714</c:v>
                </c:pt>
                <c:pt idx="12" formatCode="0.00">
                  <c:v>311.18568541477276</c:v>
                </c:pt>
                <c:pt idx="13" formatCode="0.00">
                  <c:v>502.36184779096391</c:v>
                </c:pt>
                <c:pt idx="14" formatCode="0.00">
                  <c:v>554.48989711803279</c:v>
                </c:pt>
                <c:pt idx="15" formatCode="0.00">
                  <c:v>491.85921709256888</c:v>
                </c:pt>
                <c:pt idx="16" formatCode="0.00">
                  <c:v>342.61011032182415</c:v>
                </c:pt>
                <c:pt idx="17" formatCode="0.00">
                  <c:v>504.85422099269556</c:v>
                </c:pt>
                <c:pt idx="18" formatCode="0.00">
                  <c:v>644.67395607704964</c:v>
                </c:pt>
                <c:pt idx="19" formatCode="0.00">
                  <c:v>639.53183285470448</c:v>
                </c:pt>
                <c:pt idx="20" formatCode="0.00">
                  <c:v>455.09579639784926</c:v>
                </c:pt>
                <c:pt idx="21" formatCode="0.00">
                  <c:v>666.7318747976899</c:v>
                </c:pt>
                <c:pt idx="22" formatCode="0.00">
                  <c:v>879.46515576885565</c:v>
                </c:pt>
                <c:pt idx="23" formatCode="0.00">
                  <c:v>862.56795168220276</c:v>
                </c:pt>
              </c:numCache>
            </c:numRef>
          </c:yVal>
          <c:smooth val="1"/>
        </c:ser>
        <c:ser>
          <c:idx val="2"/>
          <c:order val="2"/>
          <c:tx>
            <c:v>Prognoos valimist välja</c:v>
          </c:tx>
          <c:xVal>
            <c:numRef>
              <c:f>'N10.16,20'!$C$37:$C$40</c:f>
              <c:numCache>
                <c:formatCode>General</c:formatCode>
                <c:ptCount val="4"/>
                <c:pt idx="0">
                  <c:v>25</c:v>
                </c:pt>
                <c:pt idx="1">
                  <c:v>26</c:v>
                </c:pt>
                <c:pt idx="2">
                  <c:v>27</c:v>
                </c:pt>
                <c:pt idx="3">
                  <c:v>28</c:v>
                </c:pt>
              </c:numCache>
            </c:numRef>
          </c:xVal>
          <c:yVal>
            <c:numRef>
              <c:f>'N10.16,20'!$D$37:$D$40</c:f>
              <c:numCache>
                <c:formatCode>0.0</c:formatCode>
                <c:ptCount val="4"/>
                <c:pt idx="0">
                  <c:v>598.64180193393918</c:v>
                </c:pt>
                <c:pt idx="1">
                  <c:v>878.67308946689593</c:v>
                </c:pt>
                <c:pt idx="2">
                  <c:v>1086.4351211851231</c:v>
                </c:pt>
                <c:pt idx="3">
                  <c:v>1049.4756514822909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4493056"/>
        <c:axId val="365904256"/>
      </c:scatterChart>
      <c:valAx>
        <c:axId val="364493056"/>
        <c:scaling>
          <c:orientation val="minMax"/>
          <c:max val="28"/>
          <c:min val="1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t-EE"/>
                  <a:t>Kvartalid,  2001.a I kv=1</a:t>
                </a:r>
              </a:p>
            </c:rich>
          </c:tx>
          <c:layout>
            <c:manualLayout>
              <c:xMode val="edge"/>
              <c:yMode val="edge"/>
              <c:x val="0.37740384615384615"/>
              <c:y val="0.90066225165562919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t-EE"/>
          </a:p>
        </c:txPr>
        <c:crossAx val="365904256"/>
        <c:crosses val="autoZero"/>
        <c:crossBetween val="midCat"/>
        <c:majorUnit val="4"/>
      </c:valAx>
      <c:valAx>
        <c:axId val="36590425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t-EE"/>
                  <a:t>Mln eurot </a:t>
                </a:r>
              </a:p>
            </c:rich>
          </c:tx>
          <c:layout>
            <c:manualLayout>
              <c:xMode val="edge"/>
              <c:yMode val="edge"/>
              <c:x val="1.7304869240149477E-2"/>
              <c:y val="0.39403975994610368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t-EE"/>
          </a:p>
        </c:txPr>
        <c:crossAx val="364493056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19661924580071705"/>
          <c:y val="4.9566007480885903E-2"/>
          <c:w val="0.72209239767430244"/>
          <c:h val="7.2847682119205309E-2"/>
        </c:manualLayout>
      </c:layout>
      <c:overlay val="0"/>
    </c:legend>
    <c:plotVisOnly val="1"/>
    <c:dispBlanksAs val="gap"/>
    <c:showDLblsOverMax val="0"/>
  </c:chart>
  <c:printSettings>
    <c:headerFooter alignWithMargins="0"/>
    <c:pageMargins b="1" l="0.75" r="0.7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t-E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Alusindeksid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1"/>
          <c:order val="0"/>
          <c:tx>
            <c:v>Ehitustööde maht</c:v>
          </c:tx>
          <c:marker>
            <c:symbol val="none"/>
          </c:marker>
          <c:cat>
            <c:numRef>
              <c:f>'N10.4'!$A$5:$A$17</c:f>
              <c:numCache>
                <c:formatCode>General</c:formatCode>
                <c:ptCount val="13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</c:numCache>
            </c:numRef>
          </c:cat>
          <c:val>
            <c:numRef>
              <c:f>'N10.4'!$C$5:$C$17</c:f>
              <c:numCache>
                <c:formatCode>0.00</c:formatCode>
                <c:ptCount val="13"/>
                <c:pt idx="0">
                  <c:v>1</c:v>
                </c:pt>
                <c:pt idx="1">
                  <c:v>1.3528571735117065</c:v>
                </c:pt>
                <c:pt idx="2">
                  <c:v>1.7016666833067018</c:v>
                </c:pt>
                <c:pt idx="3">
                  <c:v>2.2623809684887903</c:v>
                </c:pt>
                <c:pt idx="4">
                  <c:v>1.999047643599654</c:v>
                </c:pt>
                <c:pt idx="5">
                  <c:v>2.3069047850730837</c:v>
                </c:pt>
                <c:pt idx="6">
                  <c:v>2.5607143224358984</c:v>
                </c:pt>
                <c:pt idx="7">
                  <c:v>3.3295238456422656</c:v>
                </c:pt>
                <c:pt idx="8">
                  <c:v>3.7130952953951462</c:v>
                </c:pt>
                <c:pt idx="9">
                  <c:v>4.3880952916697646</c:v>
                </c:pt>
                <c:pt idx="10">
                  <c:v>5.6389995906551347</c:v>
                </c:pt>
                <c:pt idx="11">
                  <c:v>8.0881929562582151</c:v>
                </c:pt>
                <c:pt idx="12">
                  <c:v>10.169829912514642</c:v>
                </c:pt>
              </c:numCache>
            </c:numRef>
          </c:val>
          <c:smooth val="0"/>
        </c:ser>
        <c:ser>
          <c:idx val="2"/>
          <c:order val="1"/>
          <c:tx>
            <c:v>SKP</c:v>
          </c:tx>
          <c:marker>
            <c:symbol val="none"/>
          </c:marker>
          <c:cat>
            <c:numRef>
              <c:f>'N10.4'!$A$5:$A$17</c:f>
              <c:numCache>
                <c:formatCode>General</c:formatCode>
                <c:ptCount val="13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</c:numCache>
            </c:numRef>
          </c:cat>
          <c:val>
            <c:numRef>
              <c:f>'N10.4'!$G$5:$G$17</c:f>
              <c:numCache>
                <c:formatCode>0.00</c:formatCode>
                <c:ptCount val="13"/>
                <c:pt idx="0">
                  <c:v>1</c:v>
                </c:pt>
                <c:pt idx="1">
                  <c:v>1.3102416528920264</c:v>
                </c:pt>
                <c:pt idx="2">
                  <c:v>1.6177110337614771</c:v>
                </c:pt>
                <c:pt idx="3">
                  <c:v>1.8182955190124244</c:v>
                </c:pt>
                <c:pt idx="4">
                  <c:v>1.9340908620347266</c:v>
                </c:pt>
                <c:pt idx="5">
                  <c:v>2.2164200674469767</c:v>
                </c:pt>
                <c:pt idx="6">
                  <c:v>2.5088554448643201</c:v>
                </c:pt>
                <c:pt idx="7">
                  <c:v>2.7989454995949981</c:v>
                </c:pt>
                <c:pt idx="8">
                  <c:v>3.1442350947168936</c:v>
                </c:pt>
                <c:pt idx="9">
                  <c:v>3.4880926073526246</c:v>
                </c:pt>
                <c:pt idx="10">
                  <c:v>4.0463022359837595</c:v>
                </c:pt>
                <c:pt idx="11">
                  <c:v>4.8619850713565684</c:v>
                </c:pt>
                <c:pt idx="12">
                  <c:v>5.8257500464956005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957248"/>
        <c:axId val="363991808"/>
      </c:lineChart>
      <c:catAx>
        <c:axId val="3639572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363991808"/>
        <c:crosses val="autoZero"/>
        <c:auto val="1"/>
        <c:lblAlgn val="ctr"/>
        <c:lblOffset val="100"/>
        <c:noMultiLvlLbl val="0"/>
      </c:catAx>
      <c:valAx>
        <c:axId val="363991808"/>
        <c:scaling>
          <c:orientation val="minMax"/>
        </c:scaling>
        <c:delete val="0"/>
        <c:axPos val="l"/>
        <c:majorGridlines/>
        <c:numFmt formatCode="0" sourceLinked="0"/>
        <c:majorTickMark val="out"/>
        <c:minorTickMark val="none"/>
        <c:tickLblPos val="nextTo"/>
        <c:crossAx val="363957248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t-E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t-EE" sz="1200"/>
              <a:t>Ahel</a:t>
            </a:r>
            <a:r>
              <a:rPr lang="en-US" sz="1200"/>
              <a:t>indeksid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1"/>
          <c:order val="0"/>
          <c:tx>
            <c:v>Ehitustööde maht</c:v>
          </c:tx>
          <c:marker>
            <c:symbol val="none"/>
          </c:marker>
          <c:cat>
            <c:numRef>
              <c:f>'N10.4'!$A$5:$A$17</c:f>
              <c:numCache>
                <c:formatCode>General</c:formatCode>
                <c:ptCount val="13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</c:numCache>
            </c:numRef>
          </c:cat>
          <c:val>
            <c:numRef>
              <c:f>'N10.4'!$D$6:$D$17</c:f>
              <c:numCache>
                <c:formatCode>0.00</c:formatCode>
                <c:ptCount val="12"/>
                <c:pt idx="0">
                  <c:v>1.3528571735117065</c:v>
                </c:pt>
                <c:pt idx="1">
                  <c:v>1.2578317331825695</c:v>
                </c:pt>
                <c:pt idx="2">
                  <c:v>1.3295088813118801</c:v>
                </c:pt>
                <c:pt idx="3">
                  <c:v>0.88360345646602745</c:v>
                </c:pt>
                <c:pt idx="4">
                  <c:v>1.1540019030857496</c:v>
                </c:pt>
                <c:pt idx="5">
                  <c:v>1.1100216788335171</c:v>
                </c:pt>
                <c:pt idx="6">
                  <c:v>1.3002324454822556</c:v>
                </c:pt>
                <c:pt idx="7">
                  <c:v>1.1152030943568418</c:v>
                </c:pt>
                <c:pt idx="8">
                  <c:v>1.1817890311384496</c:v>
                </c:pt>
                <c:pt idx="9">
                  <c:v>1.2850677152248839</c:v>
                </c:pt>
                <c:pt idx="10">
                  <c:v>1.4343311834357722</c:v>
                </c:pt>
                <c:pt idx="11">
                  <c:v>1.2573673708718542</c:v>
                </c:pt>
              </c:numCache>
            </c:numRef>
          </c:val>
          <c:smooth val="0"/>
        </c:ser>
        <c:ser>
          <c:idx val="2"/>
          <c:order val="1"/>
          <c:tx>
            <c:v>SKP</c:v>
          </c:tx>
          <c:marker>
            <c:symbol val="none"/>
          </c:marker>
          <c:cat>
            <c:numRef>
              <c:f>'N10.4'!$A$5:$A$17</c:f>
              <c:numCache>
                <c:formatCode>General</c:formatCode>
                <c:ptCount val="13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</c:numCache>
            </c:numRef>
          </c:cat>
          <c:val>
            <c:numRef>
              <c:f>'N10.4'!$H$6:$H$17</c:f>
              <c:numCache>
                <c:formatCode>0.00</c:formatCode>
                <c:ptCount val="12"/>
                <c:pt idx="0">
                  <c:v>1.3102416528920264</c:v>
                </c:pt>
                <c:pt idx="1">
                  <c:v>1.2346661626813573</c:v>
                </c:pt>
                <c:pt idx="2">
                  <c:v>1.1239927781073185</c:v>
                </c:pt>
                <c:pt idx="3">
                  <c:v>1.0636834561882407</c:v>
                </c:pt>
                <c:pt idx="4">
                  <c:v>1.1459751508857399</c:v>
                </c:pt>
                <c:pt idx="5">
                  <c:v>1.1319404122496466</c:v>
                </c:pt>
                <c:pt idx="6">
                  <c:v>1.115626452422557</c:v>
                </c:pt>
                <c:pt idx="7">
                  <c:v>1.1233641723898726</c:v>
                </c:pt>
                <c:pt idx="8">
                  <c:v>1.1093612602993645</c:v>
                </c:pt>
                <c:pt idx="9">
                  <c:v>1.1600329152541631</c:v>
                </c:pt>
                <c:pt idx="10">
                  <c:v>1.2015872240385166</c:v>
                </c:pt>
                <c:pt idx="11">
                  <c:v>1.1982245854305198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4017152"/>
        <c:axId val="364018688"/>
      </c:lineChart>
      <c:catAx>
        <c:axId val="3640171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364018688"/>
        <c:crosses val="autoZero"/>
        <c:auto val="1"/>
        <c:lblAlgn val="ctr"/>
        <c:lblOffset val="100"/>
        <c:noMultiLvlLbl val="0"/>
      </c:catAx>
      <c:valAx>
        <c:axId val="364018688"/>
        <c:scaling>
          <c:orientation val="minMax"/>
          <c:min val="0.8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crossAx val="364017152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t-E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1 tonni bensiini turuhind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'N10.5'!$A$4:$A$254</c:f>
              <c:numCache>
                <c:formatCode>ddd\,dd/mm/yyyy</c:formatCode>
                <c:ptCount val="251"/>
                <c:pt idx="0">
                  <c:v>39084</c:v>
                </c:pt>
                <c:pt idx="1">
                  <c:v>39085</c:v>
                </c:pt>
                <c:pt idx="2">
                  <c:v>39086</c:v>
                </c:pt>
                <c:pt idx="3">
                  <c:v>39087</c:v>
                </c:pt>
                <c:pt idx="4">
                  <c:v>39090</c:v>
                </c:pt>
                <c:pt idx="5">
                  <c:v>39091</c:v>
                </c:pt>
                <c:pt idx="6">
                  <c:v>39092</c:v>
                </c:pt>
                <c:pt idx="7">
                  <c:v>39093</c:v>
                </c:pt>
                <c:pt idx="8">
                  <c:v>39094</c:v>
                </c:pt>
                <c:pt idx="9">
                  <c:v>39097</c:v>
                </c:pt>
                <c:pt idx="10">
                  <c:v>39098</c:v>
                </c:pt>
                <c:pt idx="11">
                  <c:v>39099</c:v>
                </c:pt>
                <c:pt idx="12">
                  <c:v>39100</c:v>
                </c:pt>
                <c:pt idx="13">
                  <c:v>39101</c:v>
                </c:pt>
                <c:pt idx="14">
                  <c:v>39104</c:v>
                </c:pt>
                <c:pt idx="15">
                  <c:v>39105</c:v>
                </c:pt>
                <c:pt idx="16">
                  <c:v>39106</c:v>
                </c:pt>
                <c:pt idx="17">
                  <c:v>39107</c:v>
                </c:pt>
                <c:pt idx="18">
                  <c:v>39108</c:v>
                </c:pt>
                <c:pt idx="19">
                  <c:v>39111</c:v>
                </c:pt>
                <c:pt idx="20">
                  <c:v>39112</c:v>
                </c:pt>
                <c:pt idx="21" formatCode="m/d/yyyy">
                  <c:v>39113</c:v>
                </c:pt>
                <c:pt idx="22" formatCode="m/d/yyyy">
                  <c:v>39114</c:v>
                </c:pt>
                <c:pt idx="23" formatCode="m/d/yyyy">
                  <c:v>39115</c:v>
                </c:pt>
                <c:pt idx="24" formatCode="m/d/yyyy">
                  <c:v>39118</c:v>
                </c:pt>
                <c:pt idx="25" formatCode="m/d/yyyy">
                  <c:v>39119</c:v>
                </c:pt>
                <c:pt idx="26" formatCode="m/d/yyyy">
                  <c:v>39120</c:v>
                </c:pt>
                <c:pt idx="27" formatCode="m/d/yyyy">
                  <c:v>39121</c:v>
                </c:pt>
                <c:pt idx="28" formatCode="m/d/yyyy">
                  <c:v>39122</c:v>
                </c:pt>
                <c:pt idx="29" formatCode="m/d/yyyy">
                  <c:v>39125</c:v>
                </c:pt>
                <c:pt idx="30" formatCode="m/d/yyyy">
                  <c:v>39126</c:v>
                </c:pt>
                <c:pt idx="31" formatCode="m/d/yyyy">
                  <c:v>39127</c:v>
                </c:pt>
                <c:pt idx="32" formatCode="m/d/yyyy">
                  <c:v>39128</c:v>
                </c:pt>
                <c:pt idx="33" formatCode="m/d/yyyy">
                  <c:v>39129</c:v>
                </c:pt>
                <c:pt idx="34" formatCode="m/d/yyyy">
                  <c:v>39132</c:v>
                </c:pt>
                <c:pt idx="35" formatCode="m/d/yyyy">
                  <c:v>39133</c:v>
                </c:pt>
                <c:pt idx="36" formatCode="m/d/yyyy">
                  <c:v>39134</c:v>
                </c:pt>
                <c:pt idx="37" formatCode="m/d/yyyy">
                  <c:v>39135</c:v>
                </c:pt>
                <c:pt idx="38" formatCode="m/d/yyyy">
                  <c:v>39136</c:v>
                </c:pt>
                <c:pt idx="39" formatCode="m/d/yyyy">
                  <c:v>39139</c:v>
                </c:pt>
                <c:pt idx="40" formatCode="m/d/yyyy">
                  <c:v>39140</c:v>
                </c:pt>
                <c:pt idx="41" formatCode="m/d/yyyy">
                  <c:v>39141</c:v>
                </c:pt>
                <c:pt idx="42" formatCode="m/d/yyyy">
                  <c:v>39142</c:v>
                </c:pt>
                <c:pt idx="43" formatCode="m/d/yyyy">
                  <c:v>39143</c:v>
                </c:pt>
                <c:pt idx="44" formatCode="m/d/yyyy">
                  <c:v>39146</c:v>
                </c:pt>
                <c:pt idx="45" formatCode="m/d/yyyy">
                  <c:v>39147</c:v>
                </c:pt>
                <c:pt idx="46" formatCode="m/d/yyyy">
                  <c:v>39148</c:v>
                </c:pt>
                <c:pt idx="47" formatCode="m/d/yyyy">
                  <c:v>39149</c:v>
                </c:pt>
                <c:pt idx="48" formatCode="m/d/yyyy">
                  <c:v>39150</c:v>
                </c:pt>
                <c:pt idx="49" formatCode="m/d/yyyy">
                  <c:v>39153</c:v>
                </c:pt>
                <c:pt idx="50" formatCode="m/d/yyyy">
                  <c:v>39154</c:v>
                </c:pt>
                <c:pt idx="51" formatCode="m/d/yyyy">
                  <c:v>39155</c:v>
                </c:pt>
                <c:pt idx="52" formatCode="m/d/yyyy">
                  <c:v>39156</c:v>
                </c:pt>
                <c:pt idx="53" formatCode="m/d/yyyy">
                  <c:v>39157</c:v>
                </c:pt>
                <c:pt idx="54" formatCode="m/d/yyyy">
                  <c:v>39160</c:v>
                </c:pt>
                <c:pt idx="55" formatCode="m/d/yyyy">
                  <c:v>39161</c:v>
                </c:pt>
                <c:pt idx="56" formatCode="m/d/yyyy">
                  <c:v>39162</c:v>
                </c:pt>
                <c:pt idx="57" formatCode="m/d/yyyy">
                  <c:v>39163</c:v>
                </c:pt>
                <c:pt idx="58" formatCode="m/d/yyyy">
                  <c:v>39164</c:v>
                </c:pt>
                <c:pt idx="59" formatCode="m/d/yyyy">
                  <c:v>39167</c:v>
                </c:pt>
                <c:pt idx="60" formatCode="m/d/yyyy">
                  <c:v>39168</c:v>
                </c:pt>
                <c:pt idx="61" formatCode="m/d/yyyy">
                  <c:v>39169</c:v>
                </c:pt>
                <c:pt idx="62" formatCode="m/d/yyyy">
                  <c:v>39170</c:v>
                </c:pt>
                <c:pt idx="63" formatCode="m/d/yyyy">
                  <c:v>39171</c:v>
                </c:pt>
                <c:pt idx="64" formatCode="m/d/yyyy">
                  <c:v>39174</c:v>
                </c:pt>
                <c:pt idx="65" formatCode="m/d/yyyy">
                  <c:v>39175</c:v>
                </c:pt>
                <c:pt idx="66" formatCode="m/d/yyyy">
                  <c:v>39176</c:v>
                </c:pt>
                <c:pt idx="67" formatCode="m/d/yyyy">
                  <c:v>39177</c:v>
                </c:pt>
                <c:pt idx="68" formatCode="m/d/yyyy">
                  <c:v>39182</c:v>
                </c:pt>
                <c:pt idx="69" formatCode="m/d/yyyy">
                  <c:v>39183</c:v>
                </c:pt>
                <c:pt idx="70" formatCode="m/d/yyyy">
                  <c:v>39184</c:v>
                </c:pt>
                <c:pt idx="71" formatCode="m/d/yyyy">
                  <c:v>39185</c:v>
                </c:pt>
                <c:pt idx="72" formatCode="m/d/yyyy">
                  <c:v>39188</c:v>
                </c:pt>
                <c:pt idx="73" formatCode="m/d/yyyy">
                  <c:v>39189</c:v>
                </c:pt>
                <c:pt idx="74" formatCode="m/d/yyyy">
                  <c:v>39190</c:v>
                </c:pt>
                <c:pt idx="75" formatCode="m/d/yyyy">
                  <c:v>39191</c:v>
                </c:pt>
                <c:pt idx="76" formatCode="m/d/yyyy">
                  <c:v>39192</c:v>
                </c:pt>
                <c:pt idx="77" formatCode="m/d/yyyy">
                  <c:v>39195</c:v>
                </c:pt>
                <c:pt idx="78" formatCode="m/d/yyyy">
                  <c:v>39196</c:v>
                </c:pt>
                <c:pt idx="79" formatCode="m/d/yyyy">
                  <c:v>39197</c:v>
                </c:pt>
                <c:pt idx="80" formatCode="m/d/yyyy">
                  <c:v>39198</c:v>
                </c:pt>
                <c:pt idx="81" formatCode="m/d/yyyy">
                  <c:v>39199</c:v>
                </c:pt>
                <c:pt idx="82" formatCode="m/d/yyyy">
                  <c:v>39202</c:v>
                </c:pt>
                <c:pt idx="83" formatCode="m/d/yyyy">
                  <c:v>39203</c:v>
                </c:pt>
                <c:pt idx="84" formatCode="m/d/yyyy">
                  <c:v>39204</c:v>
                </c:pt>
                <c:pt idx="85" formatCode="m/d/yyyy">
                  <c:v>39205</c:v>
                </c:pt>
                <c:pt idx="86" formatCode="m/d/yyyy">
                  <c:v>39206</c:v>
                </c:pt>
                <c:pt idx="87" formatCode="m/d/yyyy">
                  <c:v>39210</c:v>
                </c:pt>
                <c:pt idx="88" formatCode="m/d/yyyy">
                  <c:v>39211</c:v>
                </c:pt>
                <c:pt idx="89" formatCode="m/d/yyyy">
                  <c:v>39212</c:v>
                </c:pt>
                <c:pt idx="90" formatCode="m/d/yyyy">
                  <c:v>39213</c:v>
                </c:pt>
                <c:pt idx="91" formatCode="m/d/yyyy">
                  <c:v>39216</c:v>
                </c:pt>
                <c:pt idx="92" formatCode="m/d/yyyy">
                  <c:v>39217</c:v>
                </c:pt>
                <c:pt idx="93" formatCode="m/d/yyyy">
                  <c:v>39218</c:v>
                </c:pt>
                <c:pt idx="94" formatCode="m/d/yyyy">
                  <c:v>39219</c:v>
                </c:pt>
                <c:pt idx="95" formatCode="m/d/yyyy">
                  <c:v>39220</c:v>
                </c:pt>
                <c:pt idx="96" formatCode="m/d/yyyy">
                  <c:v>39223</c:v>
                </c:pt>
                <c:pt idx="97" formatCode="m/d/yyyy">
                  <c:v>39224</c:v>
                </c:pt>
                <c:pt idx="98" formatCode="m/d/yyyy">
                  <c:v>39225</c:v>
                </c:pt>
                <c:pt idx="99" formatCode="m/d/yyyy">
                  <c:v>39226</c:v>
                </c:pt>
                <c:pt idx="100" formatCode="m/d/yyyy">
                  <c:v>39227</c:v>
                </c:pt>
                <c:pt idx="101" formatCode="m/d/yyyy">
                  <c:v>39231</c:v>
                </c:pt>
                <c:pt idx="102" formatCode="m/d/yyyy">
                  <c:v>39232</c:v>
                </c:pt>
                <c:pt idx="103" formatCode="m/d/yyyy">
                  <c:v>39233</c:v>
                </c:pt>
                <c:pt idx="104" formatCode="m/d/yyyy">
                  <c:v>39234</c:v>
                </c:pt>
                <c:pt idx="105" formatCode="m/d/yyyy">
                  <c:v>39237</c:v>
                </c:pt>
                <c:pt idx="106" formatCode="m/d/yyyy">
                  <c:v>39238</c:v>
                </c:pt>
                <c:pt idx="107" formatCode="m/d/yyyy">
                  <c:v>39239</c:v>
                </c:pt>
                <c:pt idx="108" formatCode="m/d/yyyy">
                  <c:v>39240</c:v>
                </c:pt>
                <c:pt idx="109" formatCode="m/d/yyyy">
                  <c:v>39241</c:v>
                </c:pt>
                <c:pt idx="110" formatCode="m/d/yyyy">
                  <c:v>39244</c:v>
                </c:pt>
                <c:pt idx="111" formatCode="m/d/yyyy">
                  <c:v>39245</c:v>
                </c:pt>
                <c:pt idx="112" formatCode="m/d/yyyy">
                  <c:v>39246</c:v>
                </c:pt>
                <c:pt idx="113" formatCode="m/d/yyyy">
                  <c:v>39247</c:v>
                </c:pt>
                <c:pt idx="114" formatCode="m/d/yyyy">
                  <c:v>39248</c:v>
                </c:pt>
                <c:pt idx="115" formatCode="m/d/yyyy">
                  <c:v>39251</c:v>
                </c:pt>
                <c:pt idx="116" formatCode="m/d/yyyy">
                  <c:v>39252</c:v>
                </c:pt>
                <c:pt idx="117" formatCode="m/d/yyyy">
                  <c:v>39253</c:v>
                </c:pt>
                <c:pt idx="118" formatCode="m/d/yyyy">
                  <c:v>39254</c:v>
                </c:pt>
                <c:pt idx="119" formatCode="m/d/yyyy">
                  <c:v>39255</c:v>
                </c:pt>
                <c:pt idx="120" formatCode="m/d/yyyy">
                  <c:v>39258</c:v>
                </c:pt>
                <c:pt idx="121" formatCode="m/d/yyyy">
                  <c:v>39259</c:v>
                </c:pt>
                <c:pt idx="122" formatCode="m/d/yyyy">
                  <c:v>39260</c:v>
                </c:pt>
                <c:pt idx="123" formatCode="m/d/yyyy">
                  <c:v>39261</c:v>
                </c:pt>
                <c:pt idx="124" formatCode="m/d/yyyy">
                  <c:v>39262</c:v>
                </c:pt>
                <c:pt idx="125" formatCode="m/d/yyyy">
                  <c:v>39265</c:v>
                </c:pt>
                <c:pt idx="126" formatCode="m/d/yyyy">
                  <c:v>39266</c:v>
                </c:pt>
                <c:pt idx="127" formatCode="m/d/yyyy">
                  <c:v>39267</c:v>
                </c:pt>
                <c:pt idx="128" formatCode="m/d/yyyy">
                  <c:v>39268</c:v>
                </c:pt>
                <c:pt idx="129" formatCode="m/d/yyyy">
                  <c:v>39269</c:v>
                </c:pt>
                <c:pt idx="130" formatCode="m/d/yyyy">
                  <c:v>39272</c:v>
                </c:pt>
                <c:pt idx="131" formatCode="m/d/yyyy">
                  <c:v>39273</c:v>
                </c:pt>
                <c:pt idx="132" formatCode="m/d/yyyy">
                  <c:v>39274</c:v>
                </c:pt>
                <c:pt idx="133" formatCode="m/d/yyyy">
                  <c:v>39275</c:v>
                </c:pt>
                <c:pt idx="134" formatCode="m/d/yyyy">
                  <c:v>39276</c:v>
                </c:pt>
                <c:pt idx="135" formatCode="m/d/yyyy">
                  <c:v>39279</c:v>
                </c:pt>
                <c:pt idx="136" formatCode="m/d/yyyy">
                  <c:v>39280</c:v>
                </c:pt>
                <c:pt idx="137" formatCode="m/d/yyyy">
                  <c:v>39281</c:v>
                </c:pt>
                <c:pt idx="138" formatCode="m/d/yyyy">
                  <c:v>39282</c:v>
                </c:pt>
                <c:pt idx="139" formatCode="m/d/yyyy">
                  <c:v>39283</c:v>
                </c:pt>
                <c:pt idx="140" formatCode="m/d/yyyy">
                  <c:v>39286</c:v>
                </c:pt>
                <c:pt idx="141" formatCode="m/d/yyyy">
                  <c:v>39287</c:v>
                </c:pt>
                <c:pt idx="142" formatCode="m/d/yyyy">
                  <c:v>39288</c:v>
                </c:pt>
                <c:pt idx="143" formatCode="m/d/yyyy">
                  <c:v>39289</c:v>
                </c:pt>
                <c:pt idx="144" formatCode="m/d/yyyy">
                  <c:v>39290</c:v>
                </c:pt>
                <c:pt idx="145" formatCode="m/d/yyyy">
                  <c:v>39293</c:v>
                </c:pt>
                <c:pt idx="146" formatCode="m/d/yyyy">
                  <c:v>39294</c:v>
                </c:pt>
                <c:pt idx="147" formatCode="m/d/yyyy">
                  <c:v>39295</c:v>
                </c:pt>
                <c:pt idx="148" formatCode="m/d/yyyy">
                  <c:v>39296</c:v>
                </c:pt>
                <c:pt idx="149" formatCode="m/d/yyyy">
                  <c:v>39297</c:v>
                </c:pt>
                <c:pt idx="150" formatCode="m/d/yyyy">
                  <c:v>39300</c:v>
                </c:pt>
                <c:pt idx="151" formatCode="m/d/yyyy">
                  <c:v>39301</c:v>
                </c:pt>
                <c:pt idx="152" formatCode="m/d/yyyy">
                  <c:v>39302</c:v>
                </c:pt>
                <c:pt idx="153" formatCode="m/d/yyyy">
                  <c:v>39303</c:v>
                </c:pt>
                <c:pt idx="154" formatCode="m/d/yyyy">
                  <c:v>39304</c:v>
                </c:pt>
                <c:pt idx="155" formatCode="m/d/yyyy">
                  <c:v>39307</c:v>
                </c:pt>
                <c:pt idx="156" formatCode="m/d/yyyy">
                  <c:v>39308</c:v>
                </c:pt>
                <c:pt idx="157" formatCode="m/d/yyyy">
                  <c:v>39309</c:v>
                </c:pt>
                <c:pt idx="158" formatCode="m/d/yyyy">
                  <c:v>39310</c:v>
                </c:pt>
                <c:pt idx="159" formatCode="m/d/yyyy">
                  <c:v>39311</c:v>
                </c:pt>
                <c:pt idx="160" formatCode="m/d/yyyy">
                  <c:v>39314</c:v>
                </c:pt>
                <c:pt idx="161" formatCode="m/d/yyyy">
                  <c:v>39315</c:v>
                </c:pt>
                <c:pt idx="162" formatCode="m/d/yyyy">
                  <c:v>39316</c:v>
                </c:pt>
                <c:pt idx="163" formatCode="m/d/yyyy">
                  <c:v>39317</c:v>
                </c:pt>
                <c:pt idx="164" formatCode="m/d/yyyy">
                  <c:v>39318</c:v>
                </c:pt>
                <c:pt idx="165" formatCode="m/d/yyyy">
                  <c:v>39322</c:v>
                </c:pt>
                <c:pt idx="166" formatCode="m/d/yyyy">
                  <c:v>39323</c:v>
                </c:pt>
                <c:pt idx="167" formatCode="m/d/yyyy">
                  <c:v>39324</c:v>
                </c:pt>
                <c:pt idx="168" formatCode="m/d/yyyy">
                  <c:v>39325</c:v>
                </c:pt>
                <c:pt idx="169" formatCode="m/d/yyyy">
                  <c:v>39328</c:v>
                </c:pt>
                <c:pt idx="170" formatCode="m/d/yyyy">
                  <c:v>39329</c:v>
                </c:pt>
                <c:pt idx="171" formatCode="m/d/yyyy">
                  <c:v>39330</c:v>
                </c:pt>
                <c:pt idx="172" formatCode="m/d/yyyy">
                  <c:v>39331</c:v>
                </c:pt>
                <c:pt idx="173" formatCode="m/d/yyyy">
                  <c:v>39332</c:v>
                </c:pt>
                <c:pt idx="174" formatCode="m/d/yyyy">
                  <c:v>39335</c:v>
                </c:pt>
                <c:pt idx="175" formatCode="m/d/yyyy">
                  <c:v>39336</c:v>
                </c:pt>
                <c:pt idx="176" formatCode="m/d/yyyy">
                  <c:v>39337</c:v>
                </c:pt>
                <c:pt idx="177" formatCode="m/d/yyyy">
                  <c:v>39338</c:v>
                </c:pt>
                <c:pt idx="178" formatCode="m/d/yyyy">
                  <c:v>39339</c:v>
                </c:pt>
                <c:pt idx="179" formatCode="m/d/yyyy">
                  <c:v>39342</c:v>
                </c:pt>
                <c:pt idx="180" formatCode="m/d/yyyy">
                  <c:v>39343</c:v>
                </c:pt>
                <c:pt idx="181" formatCode="m/d/yyyy">
                  <c:v>39344</c:v>
                </c:pt>
                <c:pt idx="182" formatCode="m/d/yyyy">
                  <c:v>39345</c:v>
                </c:pt>
                <c:pt idx="183" formatCode="m/d/yyyy">
                  <c:v>39346</c:v>
                </c:pt>
                <c:pt idx="184" formatCode="m/d/yyyy">
                  <c:v>39349</c:v>
                </c:pt>
                <c:pt idx="185" formatCode="m/d/yyyy">
                  <c:v>39350</c:v>
                </c:pt>
                <c:pt idx="186" formatCode="m/d/yyyy">
                  <c:v>39351</c:v>
                </c:pt>
                <c:pt idx="187" formatCode="m/d/yyyy">
                  <c:v>39352</c:v>
                </c:pt>
                <c:pt idx="188" formatCode="m/d/yyyy">
                  <c:v>39353</c:v>
                </c:pt>
                <c:pt idx="189" formatCode="m/d/yyyy">
                  <c:v>39356</c:v>
                </c:pt>
                <c:pt idx="190" formatCode="m/d/yyyy">
                  <c:v>39357</c:v>
                </c:pt>
                <c:pt idx="191" formatCode="m/d/yyyy">
                  <c:v>39358</c:v>
                </c:pt>
                <c:pt idx="192" formatCode="m/d/yyyy">
                  <c:v>39359</c:v>
                </c:pt>
                <c:pt idx="193" formatCode="m/d/yyyy">
                  <c:v>39360</c:v>
                </c:pt>
                <c:pt idx="194" formatCode="m/d/yyyy">
                  <c:v>39363</c:v>
                </c:pt>
                <c:pt idx="195" formatCode="m/d/yyyy">
                  <c:v>39364</c:v>
                </c:pt>
                <c:pt idx="196" formatCode="m/d/yyyy">
                  <c:v>39365</c:v>
                </c:pt>
                <c:pt idx="197" formatCode="m/d/yyyy">
                  <c:v>39366</c:v>
                </c:pt>
                <c:pt idx="198" formatCode="m/d/yyyy">
                  <c:v>39367</c:v>
                </c:pt>
                <c:pt idx="199" formatCode="m/d/yyyy">
                  <c:v>39370</c:v>
                </c:pt>
                <c:pt idx="200" formatCode="m/d/yyyy">
                  <c:v>39371</c:v>
                </c:pt>
                <c:pt idx="201" formatCode="m/d/yyyy">
                  <c:v>39372</c:v>
                </c:pt>
                <c:pt idx="202" formatCode="m/d/yyyy">
                  <c:v>39373</c:v>
                </c:pt>
                <c:pt idx="203" formatCode="m/d/yyyy">
                  <c:v>39374</c:v>
                </c:pt>
                <c:pt idx="204" formatCode="m/d/yyyy">
                  <c:v>39377</c:v>
                </c:pt>
                <c:pt idx="205" formatCode="m/d/yyyy">
                  <c:v>39378</c:v>
                </c:pt>
                <c:pt idx="206" formatCode="m/d/yyyy">
                  <c:v>39379</c:v>
                </c:pt>
                <c:pt idx="207" formatCode="m/d/yyyy">
                  <c:v>39380</c:v>
                </c:pt>
                <c:pt idx="208" formatCode="m/d/yyyy">
                  <c:v>39381</c:v>
                </c:pt>
                <c:pt idx="209" formatCode="m/d/yyyy">
                  <c:v>39384</c:v>
                </c:pt>
                <c:pt idx="210" formatCode="m/d/yyyy">
                  <c:v>39385</c:v>
                </c:pt>
                <c:pt idx="211" formatCode="m/d/yyyy">
                  <c:v>39386</c:v>
                </c:pt>
                <c:pt idx="212" formatCode="m/d/yyyy">
                  <c:v>39387</c:v>
                </c:pt>
                <c:pt idx="213" formatCode="m/d/yyyy">
                  <c:v>39388</c:v>
                </c:pt>
                <c:pt idx="214" formatCode="m/d/yyyy">
                  <c:v>39391</c:v>
                </c:pt>
                <c:pt idx="215" formatCode="m/d/yyyy">
                  <c:v>39392</c:v>
                </c:pt>
                <c:pt idx="216" formatCode="m/d/yyyy">
                  <c:v>39393</c:v>
                </c:pt>
                <c:pt idx="217" formatCode="m/d/yyyy">
                  <c:v>39394</c:v>
                </c:pt>
                <c:pt idx="218" formatCode="m/d/yyyy">
                  <c:v>39395</c:v>
                </c:pt>
                <c:pt idx="219" formatCode="m/d/yyyy">
                  <c:v>39398</c:v>
                </c:pt>
                <c:pt idx="220" formatCode="m/d/yyyy">
                  <c:v>39399</c:v>
                </c:pt>
                <c:pt idx="221" formatCode="m/d/yyyy">
                  <c:v>39400</c:v>
                </c:pt>
                <c:pt idx="222" formatCode="m/d/yyyy">
                  <c:v>39401</c:v>
                </c:pt>
                <c:pt idx="223" formatCode="m/d/yyyy">
                  <c:v>39402</c:v>
                </c:pt>
                <c:pt idx="224" formatCode="m/d/yyyy">
                  <c:v>39405</c:v>
                </c:pt>
                <c:pt idx="225" formatCode="m/d/yyyy">
                  <c:v>39406</c:v>
                </c:pt>
                <c:pt idx="226" formatCode="m/d/yyyy">
                  <c:v>39407</c:v>
                </c:pt>
                <c:pt idx="227" formatCode="m/d/yyyy">
                  <c:v>39408</c:v>
                </c:pt>
                <c:pt idx="228" formatCode="m/d/yyyy">
                  <c:v>39409</c:v>
                </c:pt>
                <c:pt idx="229" formatCode="m/d/yyyy">
                  <c:v>39412</c:v>
                </c:pt>
                <c:pt idx="230" formatCode="m/d/yyyy">
                  <c:v>39413</c:v>
                </c:pt>
                <c:pt idx="231" formatCode="m/d/yyyy">
                  <c:v>39414</c:v>
                </c:pt>
                <c:pt idx="232" formatCode="m/d/yyyy">
                  <c:v>39415</c:v>
                </c:pt>
                <c:pt idx="233" formatCode="m/d/yyyy">
                  <c:v>39416</c:v>
                </c:pt>
                <c:pt idx="234" formatCode="m/d/yyyy">
                  <c:v>39419</c:v>
                </c:pt>
                <c:pt idx="235" formatCode="m/d/yyyy">
                  <c:v>39420</c:v>
                </c:pt>
                <c:pt idx="236" formatCode="m/d/yyyy">
                  <c:v>39421</c:v>
                </c:pt>
                <c:pt idx="237" formatCode="m/d/yyyy">
                  <c:v>39422</c:v>
                </c:pt>
                <c:pt idx="238" formatCode="m/d/yyyy">
                  <c:v>39423</c:v>
                </c:pt>
                <c:pt idx="239" formatCode="m/d/yyyy">
                  <c:v>39426</c:v>
                </c:pt>
                <c:pt idx="240" formatCode="m/d/yyyy">
                  <c:v>39427</c:v>
                </c:pt>
                <c:pt idx="241" formatCode="m/d/yyyy">
                  <c:v>39428</c:v>
                </c:pt>
                <c:pt idx="242" formatCode="m/d/yyyy">
                  <c:v>39429</c:v>
                </c:pt>
                <c:pt idx="243" formatCode="m/d/yyyy">
                  <c:v>39430</c:v>
                </c:pt>
                <c:pt idx="244" formatCode="m/d/yyyy">
                  <c:v>39433</c:v>
                </c:pt>
                <c:pt idx="245" formatCode="m/d/yyyy">
                  <c:v>39434</c:v>
                </c:pt>
                <c:pt idx="246" formatCode="m/d/yyyy">
                  <c:v>39435</c:v>
                </c:pt>
                <c:pt idx="247" formatCode="m/d/yyyy">
                  <c:v>39436</c:v>
                </c:pt>
                <c:pt idx="248" formatCode="m/d/yyyy">
                  <c:v>39437</c:v>
                </c:pt>
                <c:pt idx="249" formatCode="m/d/yyyy">
                  <c:v>39443</c:v>
                </c:pt>
                <c:pt idx="250" formatCode="m/d/yyyy">
                  <c:v>39444</c:v>
                </c:pt>
              </c:numCache>
            </c:numRef>
          </c:cat>
          <c:val>
            <c:numRef>
              <c:f>'N10.5'!$B$4:$B$254</c:f>
              <c:numCache>
                <c:formatCode>0.00</c:formatCode>
                <c:ptCount val="251"/>
                <c:pt idx="0">
                  <c:v>422.69440000000003</c:v>
                </c:pt>
                <c:pt idx="1">
                  <c:v>414.17536000000001</c:v>
                </c:pt>
                <c:pt idx="2">
                  <c:v>403.59103999999996</c:v>
                </c:pt>
                <c:pt idx="3">
                  <c:v>394.88064000000003</c:v>
                </c:pt>
                <c:pt idx="4">
                  <c:v>397.53471999999999</c:v>
                </c:pt>
                <c:pt idx="5">
                  <c:v>388.38272000000001</c:v>
                </c:pt>
                <c:pt idx="6">
                  <c:v>383.82784000000004</c:v>
                </c:pt>
                <c:pt idx="7">
                  <c:v>381.55135999999999</c:v>
                </c:pt>
                <c:pt idx="8">
                  <c:v>368.03904</c:v>
                </c:pt>
                <c:pt idx="9">
                  <c:v>375.61088000000001</c:v>
                </c:pt>
                <c:pt idx="10">
                  <c:v>362.29503999999997</c:v>
                </c:pt>
                <c:pt idx="11">
                  <c:v>362.20224000000002</c:v>
                </c:pt>
                <c:pt idx="12">
                  <c:v>358.09408000000002</c:v>
                </c:pt>
                <c:pt idx="13">
                  <c:v>366.99968000000001</c:v>
                </c:pt>
                <c:pt idx="14">
                  <c:v>378.35455999999999</c:v>
                </c:pt>
                <c:pt idx="15">
                  <c:v>376.20800000000003</c:v>
                </c:pt>
                <c:pt idx="16">
                  <c:v>380.70911999999998</c:v>
                </c:pt>
                <c:pt idx="17">
                  <c:v>388.72447999999997</c:v>
                </c:pt>
                <c:pt idx="18">
                  <c:v>387.63711999999998</c:v>
                </c:pt>
                <c:pt idx="19">
                  <c:v>389.35040000000004</c:v>
                </c:pt>
                <c:pt idx="20">
                  <c:v>402.10559999999998</c:v>
                </c:pt>
                <c:pt idx="21">
                  <c:v>414.22528000000005</c:v>
                </c:pt>
                <c:pt idx="22">
                  <c:v>408.75968</c:v>
                </c:pt>
                <c:pt idx="23">
                  <c:v>406.89152000000001</c:v>
                </c:pt>
                <c:pt idx="24">
                  <c:v>423.82015999999999</c:v>
                </c:pt>
                <c:pt idx="25">
                  <c:v>414.97023999999999</c:v>
                </c:pt>
                <c:pt idx="26">
                  <c:v>415.09120000000001</c:v>
                </c:pt>
                <c:pt idx="27">
                  <c:v>409.00288</c:v>
                </c:pt>
                <c:pt idx="28">
                  <c:v>415.23776000000004</c:v>
                </c:pt>
                <c:pt idx="29">
                  <c:v>410.92864000000003</c:v>
                </c:pt>
                <c:pt idx="30">
                  <c:v>408.04223999999999</c:v>
                </c:pt>
                <c:pt idx="31">
                  <c:v>407.73376000000002</c:v>
                </c:pt>
                <c:pt idx="32">
                  <c:v>403.97631999999999</c:v>
                </c:pt>
                <c:pt idx="33">
                  <c:v>415.03487999999999</c:v>
                </c:pt>
                <c:pt idx="34">
                  <c:v>418.48192</c:v>
                </c:pt>
                <c:pt idx="35">
                  <c:v>416.11647999999997</c:v>
                </c:pt>
                <c:pt idx="36">
                  <c:v>433.21343999999999</c:v>
                </c:pt>
                <c:pt idx="37">
                  <c:v>446.77312000000001</c:v>
                </c:pt>
                <c:pt idx="38">
                  <c:v>468.33088000000004</c:v>
                </c:pt>
                <c:pt idx="39">
                  <c:v>470.17471999999998</c:v>
                </c:pt>
                <c:pt idx="40">
                  <c:v>471.97632000000004</c:v>
                </c:pt>
                <c:pt idx="41">
                  <c:v>475.07584000000003</c:v>
                </c:pt>
                <c:pt idx="42">
                  <c:v>491.35359999999997</c:v>
                </c:pt>
                <c:pt idx="43">
                  <c:v>495.38240000000002</c:v>
                </c:pt>
                <c:pt idx="44">
                  <c:v>483.49952000000002</c:v>
                </c:pt>
                <c:pt idx="45">
                  <c:v>462.68928000000005</c:v>
                </c:pt>
                <c:pt idx="46">
                  <c:v>481.1936</c:v>
                </c:pt>
                <c:pt idx="47">
                  <c:v>486.43776000000003</c:v>
                </c:pt>
                <c:pt idx="48">
                  <c:v>484.39359999999999</c:v>
                </c:pt>
                <c:pt idx="49">
                  <c:v>482.00640000000004</c:v>
                </c:pt>
                <c:pt idx="50">
                  <c:v>483.10015999999996</c:v>
                </c:pt>
                <c:pt idx="51">
                  <c:v>468.90496000000002</c:v>
                </c:pt>
                <c:pt idx="52">
                  <c:v>458.79296000000005</c:v>
                </c:pt>
                <c:pt idx="53">
                  <c:v>466.94848000000002</c:v>
                </c:pt>
                <c:pt idx="54">
                  <c:v>459.96735999999999</c:v>
                </c:pt>
                <c:pt idx="55">
                  <c:v>459.40480000000002</c:v>
                </c:pt>
                <c:pt idx="56">
                  <c:v>470.67647999999997</c:v>
                </c:pt>
                <c:pt idx="57">
                  <c:v>479.49184000000002</c:v>
                </c:pt>
                <c:pt idx="58">
                  <c:v>489.73184000000003</c:v>
                </c:pt>
                <c:pt idx="59">
                  <c:v>507.01376000000005</c:v>
                </c:pt>
                <c:pt idx="60">
                  <c:v>505.51296000000002</c:v>
                </c:pt>
                <c:pt idx="61">
                  <c:v>515.72864000000004</c:v>
                </c:pt>
                <c:pt idx="62">
                  <c:v>521.47264000000007</c:v>
                </c:pt>
                <c:pt idx="63">
                  <c:v>528.38783999999998</c:v>
                </c:pt>
                <c:pt idx="64">
                  <c:v>516.99455999999998</c:v>
                </c:pt>
                <c:pt idx="65">
                  <c:v>510.18559999999997</c:v>
                </c:pt>
                <c:pt idx="66">
                  <c:v>522.30592000000001</c:v>
                </c:pt>
                <c:pt idx="67">
                  <c:v>531.91168000000005</c:v>
                </c:pt>
                <c:pt idx="68">
                  <c:v>535.69344000000001</c:v>
                </c:pt>
                <c:pt idx="69">
                  <c:v>538.07488000000001</c:v>
                </c:pt>
                <c:pt idx="70">
                  <c:v>536.11775999999998</c:v>
                </c:pt>
                <c:pt idx="71">
                  <c:v>546.59264000000007</c:v>
                </c:pt>
                <c:pt idx="72">
                  <c:v>542.45183999999995</c:v>
                </c:pt>
                <c:pt idx="73">
                  <c:v>539.72800000000007</c:v>
                </c:pt>
                <c:pt idx="74">
                  <c:v>522.38976000000002</c:v>
                </c:pt>
                <c:pt idx="75">
                  <c:v>542.69119999999998</c:v>
                </c:pt>
                <c:pt idx="76">
                  <c:v>541.08672000000001</c:v>
                </c:pt>
                <c:pt idx="77">
                  <c:v>563.97119999999995</c:v>
                </c:pt>
                <c:pt idx="78">
                  <c:v>578.73472000000004</c:v>
                </c:pt>
                <c:pt idx="79">
                  <c:v>569.82464000000004</c:v>
                </c:pt>
                <c:pt idx="80">
                  <c:v>567.31007999999997</c:v>
                </c:pt>
                <c:pt idx="81">
                  <c:v>565.29151999999999</c:v>
                </c:pt>
                <c:pt idx="82">
                  <c:v>590.53440000000001</c:v>
                </c:pt>
                <c:pt idx="83">
                  <c:v>602.87168000000008</c:v>
                </c:pt>
                <c:pt idx="84">
                  <c:v>587.48800000000006</c:v>
                </c:pt>
                <c:pt idx="85">
                  <c:v>575.10911999999996</c:v>
                </c:pt>
                <c:pt idx="86">
                  <c:v>574.53504000000009</c:v>
                </c:pt>
                <c:pt idx="87">
                  <c:v>554.70400000000006</c:v>
                </c:pt>
                <c:pt idx="88">
                  <c:v>555.5616</c:v>
                </c:pt>
                <c:pt idx="89">
                  <c:v>569.69152000000008</c:v>
                </c:pt>
                <c:pt idx="90">
                  <c:v>581.68511999999998</c:v>
                </c:pt>
                <c:pt idx="91">
                  <c:v>584.24128000000007</c:v>
                </c:pt>
                <c:pt idx="92">
                  <c:v>583.90336000000002</c:v>
                </c:pt>
                <c:pt idx="93">
                  <c:v>576.26432</c:v>
                </c:pt>
                <c:pt idx="94">
                  <c:v>591.2556800000001</c:v>
                </c:pt>
                <c:pt idx="95">
                  <c:v>606.92223999999999</c:v>
                </c:pt>
                <c:pt idx="96">
                  <c:v>598.22847999999999</c:v>
                </c:pt>
                <c:pt idx="97">
                  <c:v>588.62144000000001</c:v>
                </c:pt>
                <c:pt idx="98">
                  <c:v>578.90624000000003</c:v>
                </c:pt>
                <c:pt idx="99">
                  <c:v>581.35360000000003</c:v>
                </c:pt>
                <c:pt idx="100">
                  <c:v>582.80383999999992</c:v>
                </c:pt>
                <c:pt idx="101">
                  <c:v>576.15807999999993</c:v>
                </c:pt>
                <c:pt idx="102">
                  <c:v>559.73760000000004</c:v>
                </c:pt>
                <c:pt idx="103">
                  <c:v>562.59264000000007</c:v>
                </c:pt>
                <c:pt idx="104">
                  <c:v>562.78080000000011</c:v>
                </c:pt>
                <c:pt idx="105">
                  <c:v>571.19808</c:v>
                </c:pt>
                <c:pt idx="106">
                  <c:v>564.37248</c:v>
                </c:pt>
                <c:pt idx="107">
                  <c:v>558.87231999999995</c:v>
                </c:pt>
                <c:pt idx="108">
                  <c:v>567.10016000000007</c:v>
                </c:pt>
                <c:pt idx="109">
                  <c:v>554.95104000000003</c:v>
                </c:pt>
                <c:pt idx="110">
                  <c:v>556.82560000000001</c:v>
                </c:pt>
                <c:pt idx="111">
                  <c:v>560.63936000000001</c:v>
                </c:pt>
                <c:pt idx="112">
                  <c:v>565.02143999999998</c:v>
                </c:pt>
                <c:pt idx="113">
                  <c:v>576.75776000000008</c:v>
                </c:pt>
                <c:pt idx="114">
                  <c:v>590.87423999999999</c:v>
                </c:pt>
                <c:pt idx="115">
                  <c:v>589.40928000000008</c:v>
                </c:pt>
                <c:pt idx="116">
                  <c:v>577.47007999999994</c:v>
                </c:pt>
                <c:pt idx="117">
                  <c:v>567.5590400000001</c:v>
                </c:pt>
                <c:pt idx="118">
                  <c:v>578.61760000000004</c:v>
                </c:pt>
                <c:pt idx="119">
                  <c:v>582.66368000000011</c:v>
                </c:pt>
                <c:pt idx="120">
                  <c:v>575.71648000000005</c:v>
                </c:pt>
                <c:pt idx="121">
                  <c:v>568.20992000000001</c:v>
                </c:pt>
                <c:pt idx="122">
                  <c:v>566.88256000000001</c:v>
                </c:pt>
                <c:pt idx="123">
                  <c:v>567.01119999999992</c:v>
                </c:pt>
                <c:pt idx="124">
                  <c:v>570.93183999999997</c:v>
                </c:pt>
                <c:pt idx="125">
                  <c:v>561.59040000000005</c:v>
                </c:pt>
                <c:pt idx="126">
                  <c:v>566.64959999999996</c:v>
                </c:pt>
                <c:pt idx="127">
                  <c:v>569.35744</c:v>
                </c:pt>
                <c:pt idx="128">
                  <c:v>566.73983999999996</c:v>
                </c:pt>
                <c:pt idx="129">
                  <c:v>580.54528000000005</c:v>
                </c:pt>
                <c:pt idx="130">
                  <c:v>587.18848000000003</c:v>
                </c:pt>
                <c:pt idx="131">
                  <c:v>592.45952</c:v>
                </c:pt>
                <c:pt idx="132">
                  <c:v>580.49407999999994</c:v>
                </c:pt>
                <c:pt idx="133">
                  <c:v>570.89023999999995</c:v>
                </c:pt>
                <c:pt idx="134">
                  <c:v>562.27840000000003</c:v>
                </c:pt>
                <c:pt idx="135">
                  <c:v>553.98464000000001</c:v>
                </c:pt>
                <c:pt idx="136">
                  <c:v>533.17759999999998</c:v>
                </c:pt>
                <c:pt idx="137">
                  <c:v>536.26495999999997</c:v>
                </c:pt>
                <c:pt idx="138">
                  <c:v>531.54240000000004</c:v>
                </c:pt>
                <c:pt idx="139">
                  <c:v>533.98016000000007</c:v>
                </c:pt>
                <c:pt idx="140">
                  <c:v>517.08992000000001</c:v>
                </c:pt>
                <c:pt idx="141">
                  <c:v>502.99328000000003</c:v>
                </c:pt>
                <c:pt idx="142">
                  <c:v>507.68959999999998</c:v>
                </c:pt>
                <c:pt idx="143">
                  <c:v>527.28192000000001</c:v>
                </c:pt>
                <c:pt idx="144">
                  <c:v>528.61631999999997</c:v>
                </c:pt>
                <c:pt idx="145">
                  <c:v>524.25855999999999</c:v>
                </c:pt>
                <c:pt idx="146">
                  <c:v>527.04383999999993</c:v>
                </c:pt>
                <c:pt idx="147">
                  <c:v>532.06399999999996</c:v>
                </c:pt>
                <c:pt idx="148">
                  <c:v>523.53535999999997</c:v>
                </c:pt>
                <c:pt idx="149">
                  <c:v>525.31200000000001</c:v>
                </c:pt>
                <c:pt idx="150">
                  <c:v>511.37471999999997</c:v>
                </c:pt>
                <c:pt idx="151">
                  <c:v>501.81888000000004</c:v>
                </c:pt>
                <c:pt idx="152">
                  <c:v>511.19744000000003</c:v>
                </c:pt>
                <c:pt idx="153">
                  <c:v>499.1456</c:v>
                </c:pt>
                <c:pt idx="154">
                  <c:v>502.24640000000005</c:v>
                </c:pt>
                <c:pt idx="155">
                  <c:v>512.88</c:v>
                </c:pt>
                <c:pt idx="156">
                  <c:v>502.40384000000006</c:v>
                </c:pt>
                <c:pt idx="157">
                  <c:v>522.52415999999994</c:v>
                </c:pt>
                <c:pt idx="158">
                  <c:v>511.91808000000003</c:v>
                </c:pt>
                <c:pt idx="159">
                  <c:v>520.23104000000001</c:v>
                </c:pt>
                <c:pt idx="160">
                  <c:v>507.37855999999999</c:v>
                </c:pt>
                <c:pt idx="161">
                  <c:v>495.24864000000002</c:v>
                </c:pt>
                <c:pt idx="162">
                  <c:v>491.67104</c:v>
                </c:pt>
                <c:pt idx="163">
                  <c:v>499.36320000000001</c:v>
                </c:pt>
                <c:pt idx="164">
                  <c:v>513.87775999999997</c:v>
                </c:pt>
                <c:pt idx="165">
                  <c:v>519.64736000000005</c:v>
                </c:pt>
                <c:pt idx="166">
                  <c:v>528.18943999999999</c:v>
                </c:pt>
                <c:pt idx="167">
                  <c:v>529.86496</c:v>
                </c:pt>
                <c:pt idx="168">
                  <c:v>531.09440000000006</c:v>
                </c:pt>
                <c:pt idx="169">
                  <c:v>538.63168000000007</c:v>
                </c:pt>
                <c:pt idx="170">
                  <c:v>543.37599999999998</c:v>
                </c:pt>
                <c:pt idx="171">
                  <c:v>542.57280000000003</c:v>
                </c:pt>
                <c:pt idx="172">
                  <c:v>532.57920000000001</c:v>
                </c:pt>
                <c:pt idx="173">
                  <c:v>511.29664000000002</c:v>
                </c:pt>
                <c:pt idx="174">
                  <c:v>503.072</c:v>
                </c:pt>
                <c:pt idx="175">
                  <c:v>509.05599999999998</c:v>
                </c:pt>
                <c:pt idx="176">
                  <c:v>509.52256</c:v>
                </c:pt>
                <c:pt idx="177">
                  <c:v>523.01952000000006</c:v>
                </c:pt>
                <c:pt idx="178">
                  <c:v>536.21568000000002</c:v>
                </c:pt>
                <c:pt idx="179">
                  <c:v>534.05376000000001</c:v>
                </c:pt>
                <c:pt idx="180">
                  <c:v>524.22144000000003</c:v>
                </c:pt>
                <c:pt idx="181">
                  <c:v>520.79040000000009</c:v>
                </c:pt>
                <c:pt idx="182">
                  <c:v>517.16224</c:v>
                </c:pt>
                <c:pt idx="183">
                  <c:v>524.82495999999992</c:v>
                </c:pt>
                <c:pt idx="184">
                  <c:v>515.99040000000002</c:v>
                </c:pt>
                <c:pt idx="185">
                  <c:v>503.9776</c:v>
                </c:pt>
                <c:pt idx="186">
                  <c:v>496.82815999999997</c:v>
                </c:pt>
                <c:pt idx="187">
                  <c:v>510.27071999999998</c:v>
                </c:pt>
                <c:pt idx="188">
                  <c:v>511.93600000000004</c:v>
                </c:pt>
                <c:pt idx="189">
                  <c:v>497.05023999999997</c:v>
                </c:pt>
                <c:pt idx="190">
                  <c:v>489.65376000000003</c:v>
                </c:pt>
                <c:pt idx="191">
                  <c:v>498.73088000000001</c:v>
                </c:pt>
                <c:pt idx="192">
                  <c:v>502.34240000000005</c:v>
                </c:pt>
                <c:pt idx="193">
                  <c:v>514.95871999999997</c:v>
                </c:pt>
                <c:pt idx="194">
                  <c:v>510.10368</c:v>
                </c:pt>
                <c:pt idx="195">
                  <c:v>516.79423999999995</c:v>
                </c:pt>
                <c:pt idx="196">
                  <c:v>504.25152000000003</c:v>
                </c:pt>
                <c:pt idx="197">
                  <c:v>518.80064000000004</c:v>
                </c:pt>
                <c:pt idx="198">
                  <c:v>516.84735999999998</c:v>
                </c:pt>
                <c:pt idx="199">
                  <c:v>523.6</c:v>
                </c:pt>
                <c:pt idx="200">
                  <c:v>542.13760000000002</c:v>
                </c:pt>
                <c:pt idx="201">
                  <c:v>541.53408000000002</c:v>
                </c:pt>
                <c:pt idx="202">
                  <c:v>540.83328000000006</c:v>
                </c:pt>
                <c:pt idx="203">
                  <c:v>540.31935999999996</c:v>
                </c:pt>
                <c:pt idx="204">
                  <c:v>525.42207999999994</c:v>
                </c:pt>
                <c:pt idx="205">
                  <c:v>523.37152000000003</c:v>
                </c:pt>
                <c:pt idx="206">
                  <c:v>531.91552000000001</c:v>
                </c:pt>
                <c:pt idx="207">
                  <c:v>541.94880000000001</c:v>
                </c:pt>
                <c:pt idx="208">
                  <c:v>552.08127999999999</c:v>
                </c:pt>
                <c:pt idx="209">
                  <c:v>566.78207999999995</c:v>
                </c:pt>
                <c:pt idx="210">
                  <c:v>563.74720000000002</c:v>
                </c:pt>
                <c:pt idx="211">
                  <c:v>571.64800000000002</c:v>
                </c:pt>
                <c:pt idx="212">
                  <c:v>589.72352000000001</c:v>
                </c:pt>
                <c:pt idx="213">
                  <c:v>597.73056000000008</c:v>
                </c:pt>
                <c:pt idx="214">
                  <c:v>590.55616000000009</c:v>
                </c:pt>
                <c:pt idx="215">
                  <c:v>594.54272000000003</c:v>
                </c:pt>
                <c:pt idx="216">
                  <c:v>592.44736</c:v>
                </c:pt>
                <c:pt idx="217">
                  <c:v>598.11583999999993</c:v>
                </c:pt>
                <c:pt idx="218">
                  <c:v>588.23040000000003</c:v>
                </c:pt>
                <c:pt idx="219">
                  <c:v>586.69888000000003</c:v>
                </c:pt>
                <c:pt idx="220">
                  <c:v>571.25504000000001</c:v>
                </c:pt>
                <c:pt idx="221">
                  <c:v>568.31680000000006</c:v>
                </c:pt>
                <c:pt idx="222">
                  <c:v>562.81856000000005</c:v>
                </c:pt>
                <c:pt idx="223">
                  <c:v>573.93280000000004</c:v>
                </c:pt>
                <c:pt idx="224">
                  <c:v>571.05408</c:v>
                </c:pt>
                <c:pt idx="225">
                  <c:v>573.16863999999998</c:v>
                </c:pt>
                <c:pt idx="226">
                  <c:v>577.47328000000005</c:v>
                </c:pt>
                <c:pt idx="227">
                  <c:v>573.50592000000006</c:v>
                </c:pt>
                <c:pt idx="228">
                  <c:v>576.98688000000004</c:v>
                </c:pt>
                <c:pt idx="229">
                  <c:v>573.49952000000008</c:v>
                </c:pt>
                <c:pt idx="230">
                  <c:v>564.02816000000007</c:v>
                </c:pt>
                <c:pt idx="231">
                  <c:v>551.3996800000001</c:v>
                </c:pt>
                <c:pt idx="232">
                  <c:v>554.96319999999992</c:v>
                </c:pt>
                <c:pt idx="233">
                  <c:v>534.00639999999999</c:v>
                </c:pt>
                <c:pt idx="234">
                  <c:v>538.01599999999996</c:v>
                </c:pt>
                <c:pt idx="235">
                  <c:v>544.04416000000003</c:v>
                </c:pt>
                <c:pt idx="236">
                  <c:v>539.91999999999996</c:v>
                </c:pt>
                <c:pt idx="237">
                  <c:v>546.16319999999996</c:v>
                </c:pt>
                <c:pt idx="238">
                  <c:v>546.49088000000006</c:v>
                </c:pt>
                <c:pt idx="239">
                  <c:v>544.4</c:v>
                </c:pt>
                <c:pt idx="240">
                  <c:v>544.31488000000002</c:v>
                </c:pt>
                <c:pt idx="241">
                  <c:v>563.80352000000005</c:v>
                </c:pt>
                <c:pt idx="242">
                  <c:v>569.55007999999998</c:v>
                </c:pt>
                <c:pt idx="243">
                  <c:v>569.59552000000008</c:v>
                </c:pt>
                <c:pt idx="244">
                  <c:v>569.93535999999995</c:v>
                </c:pt>
                <c:pt idx="245">
                  <c:v>566.08960000000002</c:v>
                </c:pt>
                <c:pt idx="246">
                  <c:v>564.94143999999994</c:v>
                </c:pt>
                <c:pt idx="247">
                  <c:v>567.00031999999999</c:v>
                </c:pt>
                <c:pt idx="248">
                  <c:v>569.1232</c:v>
                </c:pt>
                <c:pt idx="249">
                  <c:v>596.69759999999997</c:v>
                </c:pt>
                <c:pt idx="250">
                  <c:v>593.20192000000009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4042112"/>
        <c:axId val="364043648"/>
      </c:lineChart>
      <c:dateAx>
        <c:axId val="364042112"/>
        <c:scaling>
          <c:orientation val="minMax"/>
        </c:scaling>
        <c:delete val="0"/>
        <c:axPos val="b"/>
        <c:numFmt formatCode="ddd\,dd/mm/yyyy" sourceLinked="1"/>
        <c:majorTickMark val="out"/>
        <c:minorTickMark val="none"/>
        <c:tickLblPos val="nextTo"/>
        <c:crossAx val="364043648"/>
        <c:crosses val="autoZero"/>
        <c:auto val="1"/>
        <c:lblOffset val="100"/>
        <c:baseTimeUnit val="days"/>
      </c:dateAx>
      <c:valAx>
        <c:axId val="364043648"/>
        <c:scaling>
          <c:orientation val="minMax"/>
          <c:min val="30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t-EE"/>
                  <a:t>Hind, eurot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3640421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t-E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t-EE" sz="1400"/>
              <a:t>Hinna absoluutne aheljuurdekasv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5875"/>
          </c:spPr>
          <c:marker>
            <c:symbol val="none"/>
          </c:marker>
          <c:cat>
            <c:numRef>
              <c:f>'N10.5'!$A$5:$A$254</c:f>
              <c:numCache>
                <c:formatCode>ddd\,dd/mm/yyyy</c:formatCode>
                <c:ptCount val="250"/>
                <c:pt idx="0">
                  <c:v>39085</c:v>
                </c:pt>
                <c:pt idx="1">
                  <c:v>39086</c:v>
                </c:pt>
                <c:pt idx="2">
                  <c:v>39087</c:v>
                </c:pt>
                <c:pt idx="3">
                  <c:v>39090</c:v>
                </c:pt>
                <c:pt idx="4">
                  <c:v>39091</c:v>
                </c:pt>
                <c:pt idx="5">
                  <c:v>39092</c:v>
                </c:pt>
                <c:pt idx="6">
                  <c:v>39093</c:v>
                </c:pt>
                <c:pt idx="7">
                  <c:v>39094</c:v>
                </c:pt>
                <c:pt idx="8">
                  <c:v>39097</c:v>
                </c:pt>
                <c:pt idx="9">
                  <c:v>39098</c:v>
                </c:pt>
                <c:pt idx="10">
                  <c:v>39099</c:v>
                </c:pt>
                <c:pt idx="11">
                  <c:v>39100</c:v>
                </c:pt>
                <c:pt idx="12">
                  <c:v>39101</c:v>
                </c:pt>
                <c:pt idx="13">
                  <c:v>39104</c:v>
                </c:pt>
                <c:pt idx="14">
                  <c:v>39105</c:v>
                </c:pt>
                <c:pt idx="15">
                  <c:v>39106</c:v>
                </c:pt>
                <c:pt idx="16">
                  <c:v>39107</c:v>
                </c:pt>
                <c:pt idx="17">
                  <c:v>39108</c:v>
                </c:pt>
                <c:pt idx="18">
                  <c:v>39111</c:v>
                </c:pt>
                <c:pt idx="19">
                  <c:v>39112</c:v>
                </c:pt>
                <c:pt idx="20" formatCode="m/d/yyyy">
                  <c:v>39113</c:v>
                </c:pt>
                <c:pt idx="21" formatCode="m/d/yyyy">
                  <c:v>39114</c:v>
                </c:pt>
                <c:pt idx="22" formatCode="m/d/yyyy">
                  <c:v>39115</c:v>
                </c:pt>
                <c:pt idx="23" formatCode="m/d/yyyy">
                  <c:v>39118</c:v>
                </c:pt>
                <c:pt idx="24" formatCode="m/d/yyyy">
                  <c:v>39119</c:v>
                </c:pt>
                <c:pt idx="25" formatCode="m/d/yyyy">
                  <c:v>39120</c:v>
                </c:pt>
                <c:pt idx="26" formatCode="m/d/yyyy">
                  <c:v>39121</c:v>
                </c:pt>
                <c:pt idx="27" formatCode="m/d/yyyy">
                  <c:v>39122</c:v>
                </c:pt>
                <c:pt idx="28" formatCode="m/d/yyyy">
                  <c:v>39125</c:v>
                </c:pt>
                <c:pt idx="29" formatCode="m/d/yyyy">
                  <c:v>39126</c:v>
                </c:pt>
                <c:pt idx="30" formatCode="m/d/yyyy">
                  <c:v>39127</c:v>
                </c:pt>
                <c:pt idx="31" formatCode="m/d/yyyy">
                  <c:v>39128</c:v>
                </c:pt>
                <c:pt idx="32" formatCode="m/d/yyyy">
                  <c:v>39129</c:v>
                </c:pt>
                <c:pt idx="33" formatCode="m/d/yyyy">
                  <c:v>39132</c:v>
                </c:pt>
                <c:pt idx="34" formatCode="m/d/yyyy">
                  <c:v>39133</c:v>
                </c:pt>
                <c:pt idx="35" formatCode="m/d/yyyy">
                  <c:v>39134</c:v>
                </c:pt>
                <c:pt idx="36" formatCode="m/d/yyyy">
                  <c:v>39135</c:v>
                </c:pt>
                <c:pt idx="37" formatCode="m/d/yyyy">
                  <c:v>39136</c:v>
                </c:pt>
                <c:pt idx="38" formatCode="m/d/yyyy">
                  <c:v>39139</c:v>
                </c:pt>
                <c:pt idx="39" formatCode="m/d/yyyy">
                  <c:v>39140</c:v>
                </c:pt>
                <c:pt idx="40" formatCode="m/d/yyyy">
                  <c:v>39141</c:v>
                </c:pt>
                <c:pt idx="41" formatCode="m/d/yyyy">
                  <c:v>39142</c:v>
                </c:pt>
                <c:pt idx="42" formatCode="m/d/yyyy">
                  <c:v>39143</c:v>
                </c:pt>
                <c:pt idx="43" formatCode="m/d/yyyy">
                  <c:v>39146</c:v>
                </c:pt>
                <c:pt idx="44" formatCode="m/d/yyyy">
                  <c:v>39147</c:v>
                </c:pt>
                <c:pt idx="45" formatCode="m/d/yyyy">
                  <c:v>39148</c:v>
                </c:pt>
                <c:pt idx="46" formatCode="m/d/yyyy">
                  <c:v>39149</c:v>
                </c:pt>
                <c:pt idx="47" formatCode="m/d/yyyy">
                  <c:v>39150</c:v>
                </c:pt>
                <c:pt idx="48" formatCode="m/d/yyyy">
                  <c:v>39153</c:v>
                </c:pt>
                <c:pt idx="49" formatCode="m/d/yyyy">
                  <c:v>39154</c:v>
                </c:pt>
                <c:pt idx="50" formatCode="m/d/yyyy">
                  <c:v>39155</c:v>
                </c:pt>
                <c:pt idx="51" formatCode="m/d/yyyy">
                  <c:v>39156</c:v>
                </c:pt>
                <c:pt idx="52" formatCode="m/d/yyyy">
                  <c:v>39157</c:v>
                </c:pt>
                <c:pt idx="53" formatCode="m/d/yyyy">
                  <c:v>39160</c:v>
                </c:pt>
                <c:pt idx="54" formatCode="m/d/yyyy">
                  <c:v>39161</c:v>
                </c:pt>
                <c:pt idx="55" formatCode="m/d/yyyy">
                  <c:v>39162</c:v>
                </c:pt>
                <c:pt idx="56" formatCode="m/d/yyyy">
                  <c:v>39163</c:v>
                </c:pt>
                <c:pt idx="57" formatCode="m/d/yyyy">
                  <c:v>39164</c:v>
                </c:pt>
                <c:pt idx="58" formatCode="m/d/yyyy">
                  <c:v>39167</c:v>
                </c:pt>
                <c:pt idx="59" formatCode="m/d/yyyy">
                  <c:v>39168</c:v>
                </c:pt>
                <c:pt idx="60" formatCode="m/d/yyyy">
                  <c:v>39169</c:v>
                </c:pt>
                <c:pt idx="61" formatCode="m/d/yyyy">
                  <c:v>39170</c:v>
                </c:pt>
                <c:pt idx="62" formatCode="m/d/yyyy">
                  <c:v>39171</c:v>
                </c:pt>
                <c:pt idx="63" formatCode="m/d/yyyy">
                  <c:v>39174</c:v>
                </c:pt>
                <c:pt idx="64" formatCode="m/d/yyyy">
                  <c:v>39175</c:v>
                </c:pt>
                <c:pt idx="65" formatCode="m/d/yyyy">
                  <c:v>39176</c:v>
                </c:pt>
                <c:pt idx="66" formatCode="m/d/yyyy">
                  <c:v>39177</c:v>
                </c:pt>
                <c:pt idx="67" formatCode="m/d/yyyy">
                  <c:v>39182</c:v>
                </c:pt>
                <c:pt idx="68" formatCode="m/d/yyyy">
                  <c:v>39183</c:v>
                </c:pt>
                <c:pt idx="69" formatCode="m/d/yyyy">
                  <c:v>39184</c:v>
                </c:pt>
                <c:pt idx="70" formatCode="m/d/yyyy">
                  <c:v>39185</c:v>
                </c:pt>
                <c:pt idx="71" formatCode="m/d/yyyy">
                  <c:v>39188</c:v>
                </c:pt>
                <c:pt idx="72" formatCode="m/d/yyyy">
                  <c:v>39189</c:v>
                </c:pt>
                <c:pt idx="73" formatCode="m/d/yyyy">
                  <c:v>39190</c:v>
                </c:pt>
                <c:pt idx="74" formatCode="m/d/yyyy">
                  <c:v>39191</c:v>
                </c:pt>
                <c:pt idx="75" formatCode="m/d/yyyy">
                  <c:v>39192</c:v>
                </c:pt>
                <c:pt idx="76" formatCode="m/d/yyyy">
                  <c:v>39195</c:v>
                </c:pt>
                <c:pt idx="77" formatCode="m/d/yyyy">
                  <c:v>39196</c:v>
                </c:pt>
                <c:pt idx="78" formatCode="m/d/yyyy">
                  <c:v>39197</c:v>
                </c:pt>
                <c:pt idx="79" formatCode="m/d/yyyy">
                  <c:v>39198</c:v>
                </c:pt>
                <c:pt idx="80" formatCode="m/d/yyyy">
                  <c:v>39199</c:v>
                </c:pt>
                <c:pt idx="81" formatCode="m/d/yyyy">
                  <c:v>39202</c:v>
                </c:pt>
                <c:pt idx="82" formatCode="m/d/yyyy">
                  <c:v>39203</c:v>
                </c:pt>
                <c:pt idx="83" formatCode="m/d/yyyy">
                  <c:v>39204</c:v>
                </c:pt>
                <c:pt idx="84" formatCode="m/d/yyyy">
                  <c:v>39205</c:v>
                </c:pt>
                <c:pt idx="85" formatCode="m/d/yyyy">
                  <c:v>39206</c:v>
                </c:pt>
                <c:pt idx="86" formatCode="m/d/yyyy">
                  <c:v>39210</c:v>
                </c:pt>
                <c:pt idx="87" formatCode="m/d/yyyy">
                  <c:v>39211</c:v>
                </c:pt>
                <c:pt idx="88" formatCode="m/d/yyyy">
                  <c:v>39212</c:v>
                </c:pt>
                <c:pt idx="89" formatCode="m/d/yyyy">
                  <c:v>39213</c:v>
                </c:pt>
                <c:pt idx="90" formatCode="m/d/yyyy">
                  <c:v>39216</c:v>
                </c:pt>
                <c:pt idx="91" formatCode="m/d/yyyy">
                  <c:v>39217</c:v>
                </c:pt>
                <c:pt idx="92" formatCode="m/d/yyyy">
                  <c:v>39218</c:v>
                </c:pt>
                <c:pt idx="93" formatCode="m/d/yyyy">
                  <c:v>39219</c:v>
                </c:pt>
                <c:pt idx="94" formatCode="m/d/yyyy">
                  <c:v>39220</c:v>
                </c:pt>
                <c:pt idx="95" formatCode="m/d/yyyy">
                  <c:v>39223</c:v>
                </c:pt>
                <c:pt idx="96" formatCode="m/d/yyyy">
                  <c:v>39224</c:v>
                </c:pt>
                <c:pt idx="97" formatCode="m/d/yyyy">
                  <c:v>39225</c:v>
                </c:pt>
                <c:pt idx="98" formatCode="m/d/yyyy">
                  <c:v>39226</c:v>
                </c:pt>
                <c:pt idx="99" formatCode="m/d/yyyy">
                  <c:v>39227</c:v>
                </c:pt>
                <c:pt idx="100" formatCode="m/d/yyyy">
                  <c:v>39231</c:v>
                </c:pt>
                <c:pt idx="101" formatCode="m/d/yyyy">
                  <c:v>39232</c:v>
                </c:pt>
                <c:pt idx="102" formatCode="m/d/yyyy">
                  <c:v>39233</c:v>
                </c:pt>
                <c:pt idx="103" formatCode="m/d/yyyy">
                  <c:v>39234</c:v>
                </c:pt>
                <c:pt idx="104" formatCode="m/d/yyyy">
                  <c:v>39237</c:v>
                </c:pt>
                <c:pt idx="105" formatCode="m/d/yyyy">
                  <c:v>39238</c:v>
                </c:pt>
                <c:pt idx="106" formatCode="m/d/yyyy">
                  <c:v>39239</c:v>
                </c:pt>
                <c:pt idx="107" formatCode="m/d/yyyy">
                  <c:v>39240</c:v>
                </c:pt>
                <c:pt idx="108" formatCode="m/d/yyyy">
                  <c:v>39241</c:v>
                </c:pt>
                <c:pt idx="109" formatCode="m/d/yyyy">
                  <c:v>39244</c:v>
                </c:pt>
                <c:pt idx="110" formatCode="m/d/yyyy">
                  <c:v>39245</c:v>
                </c:pt>
                <c:pt idx="111" formatCode="m/d/yyyy">
                  <c:v>39246</c:v>
                </c:pt>
                <c:pt idx="112" formatCode="m/d/yyyy">
                  <c:v>39247</c:v>
                </c:pt>
                <c:pt idx="113" formatCode="m/d/yyyy">
                  <c:v>39248</c:v>
                </c:pt>
                <c:pt idx="114" formatCode="m/d/yyyy">
                  <c:v>39251</c:v>
                </c:pt>
                <c:pt idx="115" formatCode="m/d/yyyy">
                  <c:v>39252</c:v>
                </c:pt>
                <c:pt idx="116" formatCode="m/d/yyyy">
                  <c:v>39253</c:v>
                </c:pt>
                <c:pt idx="117" formatCode="m/d/yyyy">
                  <c:v>39254</c:v>
                </c:pt>
                <c:pt idx="118" formatCode="m/d/yyyy">
                  <c:v>39255</c:v>
                </c:pt>
                <c:pt idx="119" formatCode="m/d/yyyy">
                  <c:v>39258</c:v>
                </c:pt>
                <c:pt idx="120" formatCode="m/d/yyyy">
                  <c:v>39259</c:v>
                </c:pt>
                <c:pt idx="121" formatCode="m/d/yyyy">
                  <c:v>39260</c:v>
                </c:pt>
                <c:pt idx="122" formatCode="m/d/yyyy">
                  <c:v>39261</c:v>
                </c:pt>
                <c:pt idx="123" formatCode="m/d/yyyy">
                  <c:v>39262</c:v>
                </c:pt>
                <c:pt idx="124" formatCode="m/d/yyyy">
                  <c:v>39265</c:v>
                </c:pt>
                <c:pt idx="125" formatCode="m/d/yyyy">
                  <c:v>39266</c:v>
                </c:pt>
                <c:pt idx="126" formatCode="m/d/yyyy">
                  <c:v>39267</c:v>
                </c:pt>
                <c:pt idx="127" formatCode="m/d/yyyy">
                  <c:v>39268</c:v>
                </c:pt>
                <c:pt idx="128" formatCode="m/d/yyyy">
                  <c:v>39269</c:v>
                </c:pt>
                <c:pt idx="129" formatCode="m/d/yyyy">
                  <c:v>39272</c:v>
                </c:pt>
                <c:pt idx="130" formatCode="m/d/yyyy">
                  <c:v>39273</c:v>
                </c:pt>
                <c:pt idx="131" formatCode="m/d/yyyy">
                  <c:v>39274</c:v>
                </c:pt>
                <c:pt idx="132" formatCode="m/d/yyyy">
                  <c:v>39275</c:v>
                </c:pt>
                <c:pt idx="133" formatCode="m/d/yyyy">
                  <c:v>39276</c:v>
                </c:pt>
                <c:pt idx="134" formatCode="m/d/yyyy">
                  <c:v>39279</c:v>
                </c:pt>
                <c:pt idx="135" formatCode="m/d/yyyy">
                  <c:v>39280</c:v>
                </c:pt>
                <c:pt idx="136" formatCode="m/d/yyyy">
                  <c:v>39281</c:v>
                </c:pt>
                <c:pt idx="137" formatCode="m/d/yyyy">
                  <c:v>39282</c:v>
                </c:pt>
                <c:pt idx="138" formatCode="m/d/yyyy">
                  <c:v>39283</c:v>
                </c:pt>
                <c:pt idx="139" formatCode="m/d/yyyy">
                  <c:v>39286</c:v>
                </c:pt>
                <c:pt idx="140" formatCode="m/d/yyyy">
                  <c:v>39287</c:v>
                </c:pt>
                <c:pt idx="141" formatCode="m/d/yyyy">
                  <c:v>39288</c:v>
                </c:pt>
                <c:pt idx="142" formatCode="m/d/yyyy">
                  <c:v>39289</c:v>
                </c:pt>
                <c:pt idx="143" formatCode="m/d/yyyy">
                  <c:v>39290</c:v>
                </c:pt>
                <c:pt idx="144" formatCode="m/d/yyyy">
                  <c:v>39293</c:v>
                </c:pt>
                <c:pt idx="145" formatCode="m/d/yyyy">
                  <c:v>39294</c:v>
                </c:pt>
                <c:pt idx="146" formatCode="m/d/yyyy">
                  <c:v>39295</c:v>
                </c:pt>
                <c:pt idx="147" formatCode="m/d/yyyy">
                  <c:v>39296</c:v>
                </c:pt>
                <c:pt idx="148" formatCode="m/d/yyyy">
                  <c:v>39297</c:v>
                </c:pt>
                <c:pt idx="149" formatCode="m/d/yyyy">
                  <c:v>39300</c:v>
                </c:pt>
                <c:pt idx="150" formatCode="m/d/yyyy">
                  <c:v>39301</c:v>
                </c:pt>
                <c:pt idx="151" formatCode="m/d/yyyy">
                  <c:v>39302</c:v>
                </c:pt>
                <c:pt idx="152" formatCode="m/d/yyyy">
                  <c:v>39303</c:v>
                </c:pt>
                <c:pt idx="153" formatCode="m/d/yyyy">
                  <c:v>39304</c:v>
                </c:pt>
                <c:pt idx="154" formatCode="m/d/yyyy">
                  <c:v>39307</c:v>
                </c:pt>
                <c:pt idx="155" formatCode="m/d/yyyy">
                  <c:v>39308</c:v>
                </c:pt>
                <c:pt idx="156" formatCode="m/d/yyyy">
                  <c:v>39309</c:v>
                </c:pt>
                <c:pt idx="157" formatCode="m/d/yyyy">
                  <c:v>39310</c:v>
                </c:pt>
                <c:pt idx="158" formatCode="m/d/yyyy">
                  <c:v>39311</c:v>
                </c:pt>
                <c:pt idx="159" formatCode="m/d/yyyy">
                  <c:v>39314</c:v>
                </c:pt>
                <c:pt idx="160" formatCode="m/d/yyyy">
                  <c:v>39315</c:v>
                </c:pt>
                <c:pt idx="161" formatCode="m/d/yyyy">
                  <c:v>39316</c:v>
                </c:pt>
                <c:pt idx="162" formatCode="m/d/yyyy">
                  <c:v>39317</c:v>
                </c:pt>
                <c:pt idx="163" formatCode="m/d/yyyy">
                  <c:v>39318</c:v>
                </c:pt>
                <c:pt idx="164" formatCode="m/d/yyyy">
                  <c:v>39322</c:v>
                </c:pt>
                <c:pt idx="165" formatCode="m/d/yyyy">
                  <c:v>39323</c:v>
                </c:pt>
                <c:pt idx="166" formatCode="m/d/yyyy">
                  <c:v>39324</c:v>
                </c:pt>
                <c:pt idx="167" formatCode="m/d/yyyy">
                  <c:v>39325</c:v>
                </c:pt>
                <c:pt idx="168" formatCode="m/d/yyyy">
                  <c:v>39328</c:v>
                </c:pt>
                <c:pt idx="169" formatCode="m/d/yyyy">
                  <c:v>39329</c:v>
                </c:pt>
                <c:pt idx="170" formatCode="m/d/yyyy">
                  <c:v>39330</c:v>
                </c:pt>
                <c:pt idx="171" formatCode="m/d/yyyy">
                  <c:v>39331</c:v>
                </c:pt>
                <c:pt idx="172" formatCode="m/d/yyyy">
                  <c:v>39332</c:v>
                </c:pt>
                <c:pt idx="173" formatCode="m/d/yyyy">
                  <c:v>39335</c:v>
                </c:pt>
                <c:pt idx="174" formatCode="m/d/yyyy">
                  <c:v>39336</c:v>
                </c:pt>
                <c:pt idx="175" formatCode="m/d/yyyy">
                  <c:v>39337</c:v>
                </c:pt>
                <c:pt idx="176" formatCode="m/d/yyyy">
                  <c:v>39338</c:v>
                </c:pt>
                <c:pt idx="177" formatCode="m/d/yyyy">
                  <c:v>39339</c:v>
                </c:pt>
                <c:pt idx="178" formatCode="m/d/yyyy">
                  <c:v>39342</c:v>
                </c:pt>
                <c:pt idx="179" formatCode="m/d/yyyy">
                  <c:v>39343</c:v>
                </c:pt>
                <c:pt idx="180" formatCode="m/d/yyyy">
                  <c:v>39344</c:v>
                </c:pt>
                <c:pt idx="181" formatCode="m/d/yyyy">
                  <c:v>39345</c:v>
                </c:pt>
                <c:pt idx="182" formatCode="m/d/yyyy">
                  <c:v>39346</c:v>
                </c:pt>
                <c:pt idx="183" formatCode="m/d/yyyy">
                  <c:v>39349</c:v>
                </c:pt>
                <c:pt idx="184" formatCode="m/d/yyyy">
                  <c:v>39350</c:v>
                </c:pt>
                <c:pt idx="185" formatCode="m/d/yyyy">
                  <c:v>39351</c:v>
                </c:pt>
                <c:pt idx="186" formatCode="m/d/yyyy">
                  <c:v>39352</c:v>
                </c:pt>
                <c:pt idx="187" formatCode="m/d/yyyy">
                  <c:v>39353</c:v>
                </c:pt>
                <c:pt idx="188" formatCode="m/d/yyyy">
                  <c:v>39356</c:v>
                </c:pt>
                <c:pt idx="189" formatCode="m/d/yyyy">
                  <c:v>39357</c:v>
                </c:pt>
                <c:pt idx="190" formatCode="m/d/yyyy">
                  <c:v>39358</c:v>
                </c:pt>
                <c:pt idx="191" formatCode="m/d/yyyy">
                  <c:v>39359</c:v>
                </c:pt>
                <c:pt idx="192" formatCode="m/d/yyyy">
                  <c:v>39360</c:v>
                </c:pt>
                <c:pt idx="193" formatCode="m/d/yyyy">
                  <c:v>39363</c:v>
                </c:pt>
                <c:pt idx="194" formatCode="m/d/yyyy">
                  <c:v>39364</c:v>
                </c:pt>
                <c:pt idx="195" formatCode="m/d/yyyy">
                  <c:v>39365</c:v>
                </c:pt>
                <c:pt idx="196" formatCode="m/d/yyyy">
                  <c:v>39366</c:v>
                </c:pt>
                <c:pt idx="197" formatCode="m/d/yyyy">
                  <c:v>39367</c:v>
                </c:pt>
                <c:pt idx="198" formatCode="m/d/yyyy">
                  <c:v>39370</c:v>
                </c:pt>
                <c:pt idx="199" formatCode="m/d/yyyy">
                  <c:v>39371</c:v>
                </c:pt>
                <c:pt idx="200" formatCode="m/d/yyyy">
                  <c:v>39372</c:v>
                </c:pt>
                <c:pt idx="201" formatCode="m/d/yyyy">
                  <c:v>39373</c:v>
                </c:pt>
                <c:pt idx="202" formatCode="m/d/yyyy">
                  <c:v>39374</c:v>
                </c:pt>
                <c:pt idx="203" formatCode="m/d/yyyy">
                  <c:v>39377</c:v>
                </c:pt>
                <c:pt idx="204" formatCode="m/d/yyyy">
                  <c:v>39378</c:v>
                </c:pt>
                <c:pt idx="205" formatCode="m/d/yyyy">
                  <c:v>39379</c:v>
                </c:pt>
                <c:pt idx="206" formatCode="m/d/yyyy">
                  <c:v>39380</c:v>
                </c:pt>
                <c:pt idx="207" formatCode="m/d/yyyy">
                  <c:v>39381</c:v>
                </c:pt>
                <c:pt idx="208" formatCode="m/d/yyyy">
                  <c:v>39384</c:v>
                </c:pt>
                <c:pt idx="209" formatCode="m/d/yyyy">
                  <c:v>39385</c:v>
                </c:pt>
                <c:pt idx="210" formatCode="m/d/yyyy">
                  <c:v>39386</c:v>
                </c:pt>
                <c:pt idx="211" formatCode="m/d/yyyy">
                  <c:v>39387</c:v>
                </c:pt>
                <c:pt idx="212" formatCode="m/d/yyyy">
                  <c:v>39388</c:v>
                </c:pt>
                <c:pt idx="213" formatCode="m/d/yyyy">
                  <c:v>39391</c:v>
                </c:pt>
                <c:pt idx="214" formatCode="m/d/yyyy">
                  <c:v>39392</c:v>
                </c:pt>
                <c:pt idx="215" formatCode="m/d/yyyy">
                  <c:v>39393</c:v>
                </c:pt>
                <c:pt idx="216" formatCode="m/d/yyyy">
                  <c:v>39394</c:v>
                </c:pt>
                <c:pt idx="217" formatCode="m/d/yyyy">
                  <c:v>39395</c:v>
                </c:pt>
                <c:pt idx="218" formatCode="m/d/yyyy">
                  <c:v>39398</c:v>
                </c:pt>
                <c:pt idx="219" formatCode="m/d/yyyy">
                  <c:v>39399</c:v>
                </c:pt>
                <c:pt idx="220" formatCode="m/d/yyyy">
                  <c:v>39400</c:v>
                </c:pt>
                <c:pt idx="221" formatCode="m/d/yyyy">
                  <c:v>39401</c:v>
                </c:pt>
                <c:pt idx="222" formatCode="m/d/yyyy">
                  <c:v>39402</c:v>
                </c:pt>
                <c:pt idx="223" formatCode="m/d/yyyy">
                  <c:v>39405</c:v>
                </c:pt>
                <c:pt idx="224" formatCode="m/d/yyyy">
                  <c:v>39406</c:v>
                </c:pt>
                <c:pt idx="225" formatCode="m/d/yyyy">
                  <c:v>39407</c:v>
                </c:pt>
                <c:pt idx="226" formatCode="m/d/yyyy">
                  <c:v>39408</c:v>
                </c:pt>
                <c:pt idx="227" formatCode="m/d/yyyy">
                  <c:v>39409</c:v>
                </c:pt>
                <c:pt idx="228" formatCode="m/d/yyyy">
                  <c:v>39412</c:v>
                </c:pt>
                <c:pt idx="229" formatCode="m/d/yyyy">
                  <c:v>39413</c:v>
                </c:pt>
                <c:pt idx="230" formatCode="m/d/yyyy">
                  <c:v>39414</c:v>
                </c:pt>
                <c:pt idx="231" formatCode="m/d/yyyy">
                  <c:v>39415</c:v>
                </c:pt>
                <c:pt idx="232" formatCode="m/d/yyyy">
                  <c:v>39416</c:v>
                </c:pt>
                <c:pt idx="233" formatCode="m/d/yyyy">
                  <c:v>39419</c:v>
                </c:pt>
                <c:pt idx="234" formatCode="m/d/yyyy">
                  <c:v>39420</c:v>
                </c:pt>
                <c:pt idx="235" formatCode="m/d/yyyy">
                  <c:v>39421</c:v>
                </c:pt>
                <c:pt idx="236" formatCode="m/d/yyyy">
                  <c:v>39422</c:v>
                </c:pt>
                <c:pt idx="237" formatCode="m/d/yyyy">
                  <c:v>39423</c:v>
                </c:pt>
                <c:pt idx="238" formatCode="m/d/yyyy">
                  <c:v>39426</c:v>
                </c:pt>
                <c:pt idx="239" formatCode="m/d/yyyy">
                  <c:v>39427</c:v>
                </c:pt>
                <c:pt idx="240" formatCode="m/d/yyyy">
                  <c:v>39428</c:v>
                </c:pt>
                <c:pt idx="241" formatCode="m/d/yyyy">
                  <c:v>39429</c:v>
                </c:pt>
                <c:pt idx="242" formatCode="m/d/yyyy">
                  <c:v>39430</c:v>
                </c:pt>
                <c:pt idx="243" formatCode="m/d/yyyy">
                  <c:v>39433</c:v>
                </c:pt>
                <c:pt idx="244" formatCode="m/d/yyyy">
                  <c:v>39434</c:v>
                </c:pt>
                <c:pt idx="245" formatCode="m/d/yyyy">
                  <c:v>39435</c:v>
                </c:pt>
                <c:pt idx="246" formatCode="m/d/yyyy">
                  <c:v>39436</c:v>
                </c:pt>
                <c:pt idx="247" formatCode="m/d/yyyy">
                  <c:v>39437</c:v>
                </c:pt>
                <c:pt idx="248" formatCode="m/d/yyyy">
                  <c:v>39443</c:v>
                </c:pt>
                <c:pt idx="249" formatCode="m/d/yyyy">
                  <c:v>39444</c:v>
                </c:pt>
              </c:numCache>
            </c:numRef>
          </c:cat>
          <c:val>
            <c:numRef>
              <c:f>'N10.5'!$C$5:$C$254</c:f>
              <c:numCache>
                <c:formatCode>0.00</c:formatCode>
                <c:ptCount val="250"/>
                <c:pt idx="0">
                  <c:v>-8.5190400000000182</c:v>
                </c:pt>
                <c:pt idx="1">
                  <c:v>-10.584320000000048</c:v>
                </c:pt>
                <c:pt idx="2">
                  <c:v>-8.710399999999936</c:v>
                </c:pt>
                <c:pt idx="3">
                  <c:v>2.6540799999999649</c:v>
                </c:pt>
                <c:pt idx="4">
                  <c:v>-9.1519999999999868</c:v>
                </c:pt>
                <c:pt idx="5">
                  <c:v>-4.5548799999999687</c:v>
                </c:pt>
                <c:pt idx="6">
                  <c:v>-2.2764800000000491</c:v>
                </c:pt>
                <c:pt idx="7">
                  <c:v>-13.512319999999988</c:v>
                </c:pt>
                <c:pt idx="8">
                  <c:v>7.5718400000000088</c:v>
                </c:pt>
                <c:pt idx="9">
                  <c:v>-13.315840000000037</c:v>
                </c:pt>
                <c:pt idx="10">
                  <c:v>-9.2799999999954252E-2</c:v>
                </c:pt>
                <c:pt idx="11">
                  <c:v>-4.108159999999998</c:v>
                </c:pt>
                <c:pt idx="12">
                  <c:v>8.9055999999999926</c:v>
                </c:pt>
                <c:pt idx="13">
                  <c:v>11.35487999999998</c:v>
                </c:pt>
                <c:pt idx="14">
                  <c:v>-2.1465599999999654</c:v>
                </c:pt>
                <c:pt idx="15">
                  <c:v>4.5011199999999576</c:v>
                </c:pt>
                <c:pt idx="16">
                  <c:v>8.0153599999999869</c:v>
                </c:pt>
                <c:pt idx="17">
                  <c:v>-1.0873599999999897</c:v>
                </c:pt>
                <c:pt idx="18">
                  <c:v>1.7132800000000543</c:v>
                </c:pt>
                <c:pt idx="19">
                  <c:v>12.755199999999945</c:v>
                </c:pt>
                <c:pt idx="20">
                  <c:v>12.119680000000074</c:v>
                </c:pt>
                <c:pt idx="21">
                  <c:v>-5.4656000000000518</c:v>
                </c:pt>
                <c:pt idx="22">
                  <c:v>-1.8681599999999889</c:v>
                </c:pt>
                <c:pt idx="23">
                  <c:v>16.928639999999973</c:v>
                </c:pt>
                <c:pt idx="24">
                  <c:v>-8.8499199999999973</c:v>
                </c:pt>
                <c:pt idx="25">
                  <c:v>0.12096000000002505</c:v>
                </c:pt>
                <c:pt idx="26">
                  <c:v>-6.0883200000000102</c:v>
                </c:pt>
                <c:pt idx="27">
                  <c:v>6.2348800000000324</c:v>
                </c:pt>
                <c:pt idx="28">
                  <c:v>-4.3091200000000072</c:v>
                </c:pt>
                <c:pt idx="29">
                  <c:v>-2.8864000000000374</c:v>
                </c:pt>
                <c:pt idx="30">
                  <c:v>-0.30847999999997455</c:v>
                </c:pt>
                <c:pt idx="31">
                  <c:v>-3.757440000000031</c:v>
                </c:pt>
                <c:pt idx="32">
                  <c:v>11.05856</c:v>
                </c:pt>
                <c:pt idx="33">
                  <c:v>3.4470400000000154</c:v>
                </c:pt>
                <c:pt idx="34">
                  <c:v>-2.3654400000000351</c:v>
                </c:pt>
                <c:pt idx="35">
                  <c:v>17.096960000000024</c:v>
                </c:pt>
                <c:pt idx="36">
                  <c:v>13.559680000000014</c:v>
                </c:pt>
                <c:pt idx="37">
                  <c:v>21.55776000000003</c:v>
                </c:pt>
                <c:pt idx="38">
                  <c:v>1.8438399999999433</c:v>
                </c:pt>
                <c:pt idx="39">
                  <c:v>1.8016000000000645</c:v>
                </c:pt>
                <c:pt idx="40">
                  <c:v>3.0995199999999841</c:v>
                </c:pt>
                <c:pt idx="41">
                  <c:v>16.277759999999944</c:v>
                </c:pt>
                <c:pt idx="42">
                  <c:v>4.0288000000000466</c:v>
                </c:pt>
                <c:pt idx="43">
                  <c:v>-11.88288</c:v>
                </c:pt>
                <c:pt idx="44">
                  <c:v>-20.810239999999965</c:v>
                </c:pt>
                <c:pt idx="45">
                  <c:v>18.50431999999995</c:v>
                </c:pt>
                <c:pt idx="46">
                  <c:v>5.2441600000000221</c:v>
                </c:pt>
                <c:pt idx="47">
                  <c:v>-2.0441600000000335</c:v>
                </c:pt>
                <c:pt idx="48">
                  <c:v>-2.3871999999999503</c:v>
                </c:pt>
                <c:pt idx="49">
                  <c:v>1.0937599999999179</c:v>
                </c:pt>
                <c:pt idx="50">
                  <c:v>-14.195199999999943</c:v>
                </c:pt>
                <c:pt idx="51">
                  <c:v>-10.111999999999966</c:v>
                </c:pt>
                <c:pt idx="52">
                  <c:v>8.1555199999999672</c:v>
                </c:pt>
                <c:pt idx="53">
                  <c:v>-6.9811200000000326</c:v>
                </c:pt>
                <c:pt idx="54">
                  <c:v>-0.5625599999999622</c:v>
                </c:pt>
                <c:pt idx="55">
                  <c:v>11.271679999999947</c:v>
                </c:pt>
                <c:pt idx="56">
                  <c:v>8.8153600000000552</c:v>
                </c:pt>
                <c:pt idx="57">
                  <c:v>10.240000000000009</c:v>
                </c:pt>
                <c:pt idx="58">
                  <c:v>17.281920000000014</c:v>
                </c:pt>
                <c:pt idx="59">
                  <c:v>-1.5008000000000266</c:v>
                </c:pt>
                <c:pt idx="60">
                  <c:v>10.21568000000002</c:v>
                </c:pt>
                <c:pt idx="61">
                  <c:v>5.7440000000000282</c:v>
                </c:pt>
                <c:pt idx="62">
                  <c:v>6.9151999999999134</c:v>
                </c:pt>
                <c:pt idx="63">
                  <c:v>-11.393280000000004</c:v>
                </c:pt>
                <c:pt idx="64">
                  <c:v>-6.8089600000000132</c:v>
                </c:pt>
                <c:pt idx="65">
                  <c:v>12.120320000000049</c:v>
                </c:pt>
                <c:pt idx="66">
                  <c:v>9.6057600000000321</c:v>
                </c:pt>
                <c:pt idx="67">
                  <c:v>3.7817599999999629</c:v>
                </c:pt>
                <c:pt idx="68">
                  <c:v>2.3814399999999978</c:v>
                </c:pt>
                <c:pt idx="69">
                  <c:v>-1.9571200000000317</c:v>
                </c:pt>
                <c:pt idx="70">
                  <c:v>10.474880000000098</c:v>
                </c:pt>
                <c:pt idx="71">
                  <c:v>-4.1408000000001266</c:v>
                </c:pt>
                <c:pt idx="72">
                  <c:v>-2.7238399999998819</c:v>
                </c:pt>
                <c:pt idx="73">
                  <c:v>-17.338240000000042</c:v>
                </c:pt>
                <c:pt idx="74">
                  <c:v>20.301439999999957</c:v>
                </c:pt>
                <c:pt idx="75">
                  <c:v>-1.6044799999999668</c:v>
                </c:pt>
                <c:pt idx="76">
                  <c:v>22.88447999999994</c:v>
                </c:pt>
                <c:pt idx="77">
                  <c:v>14.763520000000085</c:v>
                </c:pt>
                <c:pt idx="78">
                  <c:v>-8.9100799999999936</c:v>
                </c:pt>
                <c:pt idx="79">
                  <c:v>-2.5145600000000741</c:v>
                </c:pt>
                <c:pt idx="80">
                  <c:v>-2.0185599999999795</c:v>
                </c:pt>
                <c:pt idx="81">
                  <c:v>25.242880000000014</c:v>
                </c:pt>
                <c:pt idx="82">
                  <c:v>12.337280000000078</c:v>
                </c:pt>
                <c:pt idx="83">
                  <c:v>-15.383680000000027</c:v>
                </c:pt>
                <c:pt idx="84">
                  <c:v>-12.378880000000095</c:v>
                </c:pt>
                <c:pt idx="85">
                  <c:v>-0.57407999999986714</c:v>
                </c:pt>
                <c:pt idx="86">
                  <c:v>-19.83104000000003</c:v>
                </c:pt>
                <c:pt idx="87">
                  <c:v>0.85759999999993397</c:v>
                </c:pt>
                <c:pt idx="88">
                  <c:v>14.129920000000084</c:v>
                </c:pt>
                <c:pt idx="89">
                  <c:v>11.993599999999901</c:v>
                </c:pt>
                <c:pt idx="90">
                  <c:v>2.5561600000000908</c:v>
                </c:pt>
                <c:pt idx="91">
                  <c:v>-0.33792000000005373</c:v>
                </c:pt>
                <c:pt idx="92">
                  <c:v>-7.6390400000000227</c:v>
                </c:pt>
                <c:pt idx="93">
                  <c:v>14.9913600000001</c:v>
                </c:pt>
                <c:pt idx="94">
                  <c:v>15.66655999999989</c:v>
                </c:pt>
                <c:pt idx="95">
                  <c:v>-8.6937599999999975</c:v>
                </c:pt>
                <c:pt idx="96">
                  <c:v>-9.6070399999999836</c:v>
                </c:pt>
                <c:pt idx="97">
                  <c:v>-9.7151999999999816</c:v>
                </c:pt>
                <c:pt idx="98">
                  <c:v>2.4473600000000033</c:v>
                </c:pt>
                <c:pt idx="99">
                  <c:v>1.4502399999998943</c:v>
                </c:pt>
                <c:pt idx="100">
                  <c:v>-6.6457599999999957</c:v>
                </c:pt>
                <c:pt idx="101">
                  <c:v>-16.420479999999884</c:v>
                </c:pt>
                <c:pt idx="102">
                  <c:v>2.8550400000000309</c:v>
                </c:pt>
                <c:pt idx="103">
                  <c:v>0.18816000000003896</c:v>
                </c:pt>
                <c:pt idx="104">
                  <c:v>8.4172799999998915</c:v>
                </c:pt>
                <c:pt idx="105">
                  <c:v>-6.8256000000000085</c:v>
                </c:pt>
                <c:pt idx="106">
                  <c:v>-5.5001600000000508</c:v>
                </c:pt>
                <c:pt idx="107">
                  <c:v>8.2278400000001284</c:v>
                </c:pt>
                <c:pt idx="108">
                  <c:v>-12.149120000000039</c:v>
                </c:pt>
                <c:pt idx="109">
                  <c:v>1.874559999999974</c:v>
                </c:pt>
                <c:pt idx="110">
                  <c:v>3.813760000000002</c:v>
                </c:pt>
                <c:pt idx="111">
                  <c:v>4.3820799999999736</c:v>
                </c:pt>
                <c:pt idx="112">
                  <c:v>11.736320000000092</c:v>
                </c:pt>
                <c:pt idx="113">
                  <c:v>14.11647999999991</c:v>
                </c:pt>
                <c:pt idx="114">
                  <c:v>-1.4649599999999054</c:v>
                </c:pt>
                <c:pt idx="115">
                  <c:v>-11.939200000000142</c:v>
                </c:pt>
                <c:pt idx="116">
                  <c:v>-9.9110399999998435</c:v>
                </c:pt>
                <c:pt idx="117">
                  <c:v>11.058559999999943</c:v>
                </c:pt>
                <c:pt idx="118">
                  <c:v>4.0460800000000745</c:v>
                </c:pt>
                <c:pt idx="119">
                  <c:v>-6.9472000000000662</c:v>
                </c:pt>
                <c:pt idx="120">
                  <c:v>-7.5065600000000359</c:v>
                </c:pt>
                <c:pt idx="121">
                  <c:v>-1.3273599999999988</c:v>
                </c:pt>
                <c:pt idx="122">
                  <c:v>0.12863999999990483</c:v>
                </c:pt>
                <c:pt idx="123">
                  <c:v>3.9206400000000485</c:v>
                </c:pt>
                <c:pt idx="124">
                  <c:v>-9.3414399999999205</c:v>
                </c:pt>
                <c:pt idx="125">
                  <c:v>5.0591999999999189</c:v>
                </c:pt>
                <c:pt idx="126">
                  <c:v>2.7078400000000329</c:v>
                </c:pt>
                <c:pt idx="127">
                  <c:v>-2.6176000000000386</c:v>
                </c:pt>
                <c:pt idx="128">
                  <c:v>13.80544000000009</c:v>
                </c:pt>
                <c:pt idx="129">
                  <c:v>6.6431999999999789</c:v>
                </c:pt>
                <c:pt idx="130">
                  <c:v>5.2710399999999709</c:v>
                </c:pt>
                <c:pt idx="131">
                  <c:v>-11.965440000000058</c:v>
                </c:pt>
                <c:pt idx="132">
                  <c:v>-9.6038399999999911</c:v>
                </c:pt>
                <c:pt idx="133">
                  <c:v>-8.6118399999999156</c:v>
                </c:pt>
                <c:pt idx="134">
                  <c:v>-8.2937600000000202</c:v>
                </c:pt>
                <c:pt idx="135">
                  <c:v>-20.807040000000029</c:v>
                </c:pt>
                <c:pt idx="136">
                  <c:v>3.0873599999999897</c:v>
                </c:pt>
                <c:pt idx="137">
                  <c:v>-4.7225599999999304</c:v>
                </c:pt>
                <c:pt idx="138">
                  <c:v>2.4377600000000257</c:v>
                </c:pt>
                <c:pt idx="139">
                  <c:v>-16.890240000000063</c:v>
                </c:pt>
                <c:pt idx="140">
                  <c:v>-14.096639999999979</c:v>
                </c:pt>
                <c:pt idx="141">
                  <c:v>4.6963199999999574</c:v>
                </c:pt>
                <c:pt idx="142">
                  <c:v>19.592320000000029</c:v>
                </c:pt>
                <c:pt idx="143">
                  <c:v>1.3343999999999596</c:v>
                </c:pt>
                <c:pt idx="144">
                  <c:v>-4.3577599999999848</c:v>
                </c:pt>
                <c:pt idx="145">
                  <c:v>2.7852799999999434</c:v>
                </c:pt>
                <c:pt idx="146">
                  <c:v>5.0201600000000326</c:v>
                </c:pt>
                <c:pt idx="147">
                  <c:v>-8.5286399999999958</c:v>
                </c:pt>
                <c:pt idx="148">
                  <c:v>1.7766400000000431</c:v>
                </c:pt>
                <c:pt idx="149">
                  <c:v>-13.937280000000044</c:v>
                </c:pt>
                <c:pt idx="150">
                  <c:v>-9.5558399999999324</c:v>
                </c:pt>
                <c:pt idx="151">
                  <c:v>9.3785599999999931</c:v>
                </c:pt>
                <c:pt idx="152">
                  <c:v>-12.051840000000027</c:v>
                </c:pt>
                <c:pt idx="153">
                  <c:v>3.1008000000000493</c:v>
                </c:pt>
                <c:pt idx="154">
                  <c:v>10.633599999999944</c:v>
                </c:pt>
                <c:pt idx="155">
                  <c:v>-10.476159999999936</c:v>
                </c:pt>
                <c:pt idx="156">
                  <c:v>20.120319999999879</c:v>
                </c:pt>
                <c:pt idx="157">
                  <c:v>-10.606079999999906</c:v>
                </c:pt>
                <c:pt idx="158">
                  <c:v>8.3129599999999755</c:v>
                </c:pt>
                <c:pt idx="159">
                  <c:v>-12.852480000000014</c:v>
                </c:pt>
                <c:pt idx="160">
                  <c:v>-12.12991999999997</c:v>
                </c:pt>
                <c:pt idx="161">
                  <c:v>-3.5776000000000181</c:v>
                </c:pt>
                <c:pt idx="162">
                  <c:v>7.6921600000000012</c:v>
                </c:pt>
                <c:pt idx="163">
                  <c:v>14.51455999999996</c:v>
                </c:pt>
                <c:pt idx="164">
                  <c:v>5.7696000000000822</c:v>
                </c:pt>
                <c:pt idx="165">
                  <c:v>8.5420799999999417</c:v>
                </c:pt>
                <c:pt idx="166">
                  <c:v>1.6755200000000059</c:v>
                </c:pt>
                <c:pt idx="167">
                  <c:v>1.2294400000000678</c:v>
                </c:pt>
                <c:pt idx="168">
                  <c:v>7.5372800000000097</c:v>
                </c:pt>
                <c:pt idx="169">
                  <c:v>4.7443199999999024</c:v>
                </c:pt>
                <c:pt idx="170">
                  <c:v>-0.80319999999994707</c:v>
                </c:pt>
                <c:pt idx="171">
                  <c:v>-9.9936000000000149</c:v>
                </c:pt>
                <c:pt idx="172">
                  <c:v>-21.282559999999989</c:v>
                </c:pt>
                <c:pt idx="173">
                  <c:v>-8.2246400000000222</c:v>
                </c:pt>
                <c:pt idx="174">
                  <c:v>5.9839999999999804</c:v>
                </c:pt>
                <c:pt idx="175">
                  <c:v>0.46656000000001541</c:v>
                </c:pt>
                <c:pt idx="176">
                  <c:v>13.496960000000058</c:v>
                </c:pt>
                <c:pt idx="177">
                  <c:v>13.196159999999963</c:v>
                </c:pt>
                <c:pt idx="178">
                  <c:v>-2.1619200000000092</c:v>
                </c:pt>
                <c:pt idx="179">
                  <c:v>-9.8323199999999815</c:v>
                </c:pt>
                <c:pt idx="180">
                  <c:v>-3.431039999999939</c:v>
                </c:pt>
                <c:pt idx="181">
                  <c:v>-3.6281600000000935</c:v>
                </c:pt>
                <c:pt idx="182">
                  <c:v>7.662719999999922</c:v>
                </c:pt>
                <c:pt idx="183">
                  <c:v>-8.8345599999998967</c:v>
                </c:pt>
                <c:pt idx="184">
                  <c:v>-12.012800000000027</c:v>
                </c:pt>
                <c:pt idx="185">
                  <c:v>-7.1494400000000269</c:v>
                </c:pt>
                <c:pt idx="186">
                  <c:v>13.442560000000014</c:v>
                </c:pt>
                <c:pt idx="187">
                  <c:v>1.6652800000000525</c:v>
                </c:pt>
                <c:pt idx="188">
                  <c:v>-14.885760000000062</c:v>
                </c:pt>
                <c:pt idx="189">
                  <c:v>-7.39647999999994</c:v>
                </c:pt>
                <c:pt idx="190">
                  <c:v>9.0771199999999794</c:v>
                </c:pt>
                <c:pt idx="191">
                  <c:v>3.6115200000000414</c:v>
                </c:pt>
                <c:pt idx="192">
                  <c:v>12.616319999999916</c:v>
                </c:pt>
                <c:pt idx="193">
                  <c:v>-4.855039999999974</c:v>
                </c:pt>
                <c:pt idx="194">
                  <c:v>6.6905599999999481</c:v>
                </c:pt>
                <c:pt idx="195">
                  <c:v>-12.542719999999917</c:v>
                </c:pt>
                <c:pt idx="196">
                  <c:v>14.549120000000016</c:v>
                </c:pt>
                <c:pt idx="197">
                  <c:v>-1.9532800000000634</c:v>
                </c:pt>
                <c:pt idx="198">
                  <c:v>6.7526400000000422</c:v>
                </c:pt>
                <c:pt idx="199">
                  <c:v>18.537599999999998</c:v>
                </c:pt>
                <c:pt idx="200">
                  <c:v>-0.60352000000000317</c:v>
                </c:pt>
                <c:pt idx="201">
                  <c:v>-0.70079999999995835</c:v>
                </c:pt>
                <c:pt idx="202">
                  <c:v>-0.5139200000000983</c:v>
                </c:pt>
                <c:pt idx="203">
                  <c:v>-14.897280000000023</c:v>
                </c:pt>
                <c:pt idx="204">
                  <c:v>-2.0505599999999049</c:v>
                </c:pt>
                <c:pt idx="205">
                  <c:v>8.5439999999999827</c:v>
                </c:pt>
                <c:pt idx="206">
                  <c:v>10.033279999999991</c:v>
                </c:pt>
                <c:pt idx="207">
                  <c:v>10.132479999999987</c:v>
                </c:pt>
                <c:pt idx="208">
                  <c:v>14.700799999999958</c:v>
                </c:pt>
                <c:pt idx="209">
                  <c:v>-3.0348799999999301</c:v>
                </c:pt>
                <c:pt idx="210">
                  <c:v>7.9008000000000038</c:v>
                </c:pt>
                <c:pt idx="211">
                  <c:v>18.075519999999983</c:v>
                </c:pt>
                <c:pt idx="212">
                  <c:v>8.0070400000000745</c:v>
                </c:pt>
                <c:pt idx="213">
                  <c:v>-7.1743999999999915</c:v>
                </c:pt>
                <c:pt idx="214">
                  <c:v>3.9865599999999404</c:v>
                </c:pt>
                <c:pt idx="215">
                  <c:v>-2.0953600000000279</c:v>
                </c:pt>
                <c:pt idx="216">
                  <c:v>5.6684799999999314</c:v>
                </c:pt>
                <c:pt idx="217">
                  <c:v>-9.8854399999999032</c:v>
                </c:pt>
                <c:pt idx="218">
                  <c:v>-1.5315200000000004</c:v>
                </c:pt>
                <c:pt idx="219">
                  <c:v>-15.443840000000023</c:v>
                </c:pt>
                <c:pt idx="220">
                  <c:v>-2.9382399999999507</c:v>
                </c:pt>
                <c:pt idx="221">
                  <c:v>-5.4982400000000098</c:v>
                </c:pt>
                <c:pt idx="222">
                  <c:v>11.114239999999995</c:v>
                </c:pt>
                <c:pt idx="223">
                  <c:v>-2.8787200000000439</c:v>
                </c:pt>
                <c:pt idx="224">
                  <c:v>2.1145599999999831</c:v>
                </c:pt>
                <c:pt idx="225">
                  <c:v>4.3046400000000631</c:v>
                </c:pt>
                <c:pt idx="226">
                  <c:v>-3.9673599999999851</c:v>
                </c:pt>
                <c:pt idx="227">
                  <c:v>3.4809599999999818</c:v>
                </c:pt>
                <c:pt idx="228">
                  <c:v>-3.4873599999999669</c:v>
                </c:pt>
                <c:pt idx="229">
                  <c:v>-9.4713600000000042</c:v>
                </c:pt>
                <c:pt idx="230">
                  <c:v>-12.628479999999968</c:v>
                </c:pt>
                <c:pt idx="231">
                  <c:v>3.5635199999998122</c:v>
                </c:pt>
                <c:pt idx="232">
                  <c:v>-20.95679999999993</c:v>
                </c:pt>
                <c:pt idx="233">
                  <c:v>4.0095999999999776</c:v>
                </c:pt>
                <c:pt idx="234">
                  <c:v>6.0281600000000708</c:v>
                </c:pt>
                <c:pt idx="235">
                  <c:v>-4.1241600000000744</c:v>
                </c:pt>
                <c:pt idx="236">
                  <c:v>6.2432000000000016</c:v>
                </c:pt>
                <c:pt idx="237">
                  <c:v>0.32768000000010034</c:v>
                </c:pt>
                <c:pt idx="238">
                  <c:v>-2.0908800000000838</c:v>
                </c:pt>
                <c:pt idx="239">
                  <c:v>-8.5119999999960783E-2</c:v>
                </c:pt>
                <c:pt idx="240">
                  <c:v>19.488640000000032</c:v>
                </c:pt>
                <c:pt idx="241">
                  <c:v>5.7465599999999313</c:v>
                </c:pt>
                <c:pt idx="242">
                  <c:v>4.5440000000098735E-2</c:v>
                </c:pt>
                <c:pt idx="243">
                  <c:v>0.33983999999986736</c:v>
                </c:pt>
                <c:pt idx="244">
                  <c:v>-3.8457599999999275</c:v>
                </c:pt>
                <c:pt idx="245">
                  <c:v>-1.1481600000000753</c:v>
                </c:pt>
                <c:pt idx="246">
                  <c:v>2.0588800000000447</c:v>
                </c:pt>
                <c:pt idx="247">
                  <c:v>2.1228800000000092</c:v>
                </c:pt>
                <c:pt idx="248">
                  <c:v>27.574399999999969</c:v>
                </c:pt>
                <c:pt idx="249">
                  <c:v>-3.4956799999998793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367808"/>
        <c:axId val="363385984"/>
      </c:lineChart>
      <c:dateAx>
        <c:axId val="363367808"/>
        <c:scaling>
          <c:orientation val="minMax"/>
        </c:scaling>
        <c:delete val="0"/>
        <c:axPos val="b"/>
        <c:numFmt formatCode="ddd\,dd/mm/yyyy" sourceLinked="1"/>
        <c:majorTickMark val="out"/>
        <c:minorTickMark val="none"/>
        <c:tickLblPos val="nextTo"/>
        <c:crossAx val="363385984"/>
        <c:crossesAt val="-20"/>
        <c:auto val="1"/>
        <c:lblOffset val="100"/>
        <c:baseTimeUnit val="days"/>
      </c:dateAx>
      <c:valAx>
        <c:axId val="363385984"/>
        <c:scaling>
          <c:orientation val="minMax"/>
          <c:max val="30"/>
        </c:scaling>
        <c:delete val="0"/>
        <c:axPos val="l"/>
        <c:majorGridlines/>
        <c:numFmt formatCode="0" sourceLinked="0"/>
        <c:majorTickMark val="out"/>
        <c:minorTickMark val="none"/>
        <c:tickLblPos val="nextTo"/>
        <c:crossAx val="3633678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t-E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t-EE" sz="1400"/>
              <a:t>Juurdekasvude jaotus</a:t>
            </a:r>
            <a:endParaRPr lang="en-US" sz="1400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'N10.5'!$G$41</c:f>
              <c:strCache>
                <c:ptCount val="1"/>
                <c:pt idx="0">
                  <c:v>Sagedus</c:v>
                </c:pt>
              </c:strCache>
            </c:strRef>
          </c:tx>
          <c:invertIfNegative val="0"/>
          <c:cat>
            <c:numRef>
              <c:f>'N10.5'!$F$42:$F$52</c:f>
              <c:numCache>
                <c:formatCode>General</c:formatCode>
                <c:ptCount val="11"/>
                <c:pt idx="0">
                  <c:v>-20</c:v>
                </c:pt>
                <c:pt idx="1">
                  <c:v>-15</c:v>
                </c:pt>
                <c:pt idx="2">
                  <c:v>-10</c:v>
                </c:pt>
                <c:pt idx="3">
                  <c:v>-5</c:v>
                </c:pt>
                <c:pt idx="4">
                  <c:v>0</c:v>
                </c:pt>
                <c:pt idx="5">
                  <c:v>5</c:v>
                </c:pt>
                <c:pt idx="6">
                  <c:v>10</c:v>
                </c:pt>
                <c:pt idx="7">
                  <c:v>15</c:v>
                </c:pt>
                <c:pt idx="8">
                  <c:v>20</c:v>
                </c:pt>
                <c:pt idx="9">
                  <c:v>25</c:v>
                </c:pt>
                <c:pt idx="10">
                  <c:v>30</c:v>
                </c:pt>
              </c:numCache>
            </c:numRef>
          </c:cat>
          <c:val>
            <c:numRef>
              <c:f>'N10.5'!$G$42:$G$52</c:f>
              <c:numCache>
                <c:formatCode>General</c:formatCode>
                <c:ptCount val="11"/>
                <c:pt idx="0">
                  <c:v>4</c:v>
                </c:pt>
                <c:pt idx="1">
                  <c:v>6</c:v>
                </c:pt>
                <c:pt idx="2">
                  <c:v>23</c:v>
                </c:pt>
                <c:pt idx="3">
                  <c:v>35</c:v>
                </c:pt>
                <c:pt idx="4">
                  <c:v>53</c:v>
                </c:pt>
                <c:pt idx="5">
                  <c:v>49</c:v>
                </c:pt>
                <c:pt idx="6">
                  <c:v>34</c:v>
                </c:pt>
                <c:pt idx="7">
                  <c:v>30</c:v>
                </c:pt>
                <c:pt idx="8">
                  <c:v>10</c:v>
                </c:pt>
                <c:pt idx="9">
                  <c:v>4</c:v>
                </c:pt>
                <c:pt idx="10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"/>
        <c:axId val="364335488"/>
        <c:axId val="364337024"/>
      </c:barChart>
      <c:catAx>
        <c:axId val="3643354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364337024"/>
        <c:crosses val="autoZero"/>
        <c:auto val="1"/>
        <c:lblAlgn val="ctr"/>
        <c:lblOffset val="100"/>
        <c:noMultiLvlLbl val="0"/>
      </c:catAx>
      <c:valAx>
        <c:axId val="36433702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t-EE"/>
                  <a:t>Sagedus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364335488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50"/>
      </a:pPr>
      <a:endParaRPr lang="et-EE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t-E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1 tonni bensiini turuhind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Silumata</c:v>
          </c:tx>
          <c:marker>
            <c:symbol val="none"/>
          </c:marker>
          <c:cat>
            <c:numRef>
              <c:f>'J10.9'!$A$3:$A$253</c:f>
              <c:numCache>
                <c:formatCode>ddd\,dd/mm/yyyy</c:formatCode>
                <c:ptCount val="251"/>
                <c:pt idx="0">
                  <c:v>39084</c:v>
                </c:pt>
                <c:pt idx="1">
                  <c:v>39085</c:v>
                </c:pt>
                <c:pt idx="2">
                  <c:v>39086</c:v>
                </c:pt>
                <c:pt idx="3">
                  <c:v>39087</c:v>
                </c:pt>
                <c:pt idx="4">
                  <c:v>39090</c:v>
                </c:pt>
                <c:pt idx="5">
                  <c:v>39091</c:v>
                </c:pt>
                <c:pt idx="6">
                  <c:v>39092</c:v>
                </c:pt>
                <c:pt idx="7">
                  <c:v>39093</c:v>
                </c:pt>
                <c:pt idx="8">
                  <c:v>39094</c:v>
                </c:pt>
                <c:pt idx="9">
                  <c:v>39097</c:v>
                </c:pt>
                <c:pt idx="10">
                  <c:v>39098</c:v>
                </c:pt>
                <c:pt idx="11">
                  <c:v>39099</c:v>
                </c:pt>
                <c:pt idx="12">
                  <c:v>39100</c:v>
                </c:pt>
                <c:pt idx="13">
                  <c:v>39101</c:v>
                </c:pt>
                <c:pt idx="14">
                  <c:v>39104</c:v>
                </c:pt>
                <c:pt idx="15">
                  <c:v>39105</c:v>
                </c:pt>
                <c:pt idx="16">
                  <c:v>39106</c:v>
                </c:pt>
                <c:pt idx="17">
                  <c:v>39107</c:v>
                </c:pt>
                <c:pt idx="18">
                  <c:v>39108</c:v>
                </c:pt>
                <c:pt idx="19">
                  <c:v>39111</c:v>
                </c:pt>
                <c:pt idx="20">
                  <c:v>39112</c:v>
                </c:pt>
                <c:pt idx="21" formatCode="m/d/yyyy">
                  <c:v>39113</c:v>
                </c:pt>
                <c:pt idx="22" formatCode="m/d/yyyy">
                  <c:v>39114</c:v>
                </c:pt>
                <c:pt idx="23" formatCode="m/d/yyyy">
                  <c:v>39115</c:v>
                </c:pt>
                <c:pt idx="24" formatCode="m/d/yyyy">
                  <c:v>39118</c:v>
                </c:pt>
                <c:pt idx="25" formatCode="m/d/yyyy">
                  <c:v>39119</c:v>
                </c:pt>
                <c:pt idx="26" formatCode="m/d/yyyy">
                  <c:v>39120</c:v>
                </c:pt>
                <c:pt idx="27" formatCode="m/d/yyyy">
                  <c:v>39121</c:v>
                </c:pt>
                <c:pt idx="28" formatCode="m/d/yyyy">
                  <c:v>39122</c:v>
                </c:pt>
                <c:pt idx="29" formatCode="m/d/yyyy">
                  <c:v>39125</c:v>
                </c:pt>
                <c:pt idx="30" formatCode="m/d/yyyy">
                  <c:v>39126</c:v>
                </c:pt>
                <c:pt idx="31" formatCode="m/d/yyyy">
                  <c:v>39127</c:v>
                </c:pt>
                <c:pt idx="32" formatCode="m/d/yyyy">
                  <c:v>39128</c:v>
                </c:pt>
                <c:pt idx="33" formatCode="m/d/yyyy">
                  <c:v>39129</c:v>
                </c:pt>
                <c:pt idx="34" formatCode="m/d/yyyy">
                  <c:v>39132</c:v>
                </c:pt>
                <c:pt idx="35" formatCode="m/d/yyyy">
                  <c:v>39133</c:v>
                </c:pt>
                <c:pt idx="36" formatCode="m/d/yyyy">
                  <c:v>39134</c:v>
                </c:pt>
                <c:pt idx="37" formatCode="m/d/yyyy">
                  <c:v>39135</c:v>
                </c:pt>
                <c:pt idx="38" formatCode="m/d/yyyy">
                  <c:v>39136</c:v>
                </c:pt>
                <c:pt idx="39" formatCode="m/d/yyyy">
                  <c:v>39139</c:v>
                </c:pt>
                <c:pt idx="40" formatCode="m/d/yyyy">
                  <c:v>39140</c:v>
                </c:pt>
                <c:pt idx="41" formatCode="m/d/yyyy">
                  <c:v>39141</c:v>
                </c:pt>
                <c:pt idx="42" formatCode="m/d/yyyy">
                  <c:v>39142</c:v>
                </c:pt>
                <c:pt idx="43" formatCode="m/d/yyyy">
                  <c:v>39143</c:v>
                </c:pt>
                <c:pt idx="44" formatCode="m/d/yyyy">
                  <c:v>39146</c:v>
                </c:pt>
                <c:pt idx="45" formatCode="m/d/yyyy">
                  <c:v>39147</c:v>
                </c:pt>
                <c:pt idx="46" formatCode="m/d/yyyy">
                  <c:v>39148</c:v>
                </c:pt>
                <c:pt idx="47" formatCode="m/d/yyyy">
                  <c:v>39149</c:v>
                </c:pt>
                <c:pt idx="48" formatCode="m/d/yyyy">
                  <c:v>39150</c:v>
                </c:pt>
                <c:pt idx="49" formatCode="m/d/yyyy">
                  <c:v>39153</c:v>
                </c:pt>
                <c:pt idx="50" formatCode="m/d/yyyy">
                  <c:v>39154</c:v>
                </c:pt>
                <c:pt idx="51" formatCode="m/d/yyyy">
                  <c:v>39155</c:v>
                </c:pt>
                <c:pt idx="52" formatCode="m/d/yyyy">
                  <c:v>39156</c:v>
                </c:pt>
                <c:pt idx="53" formatCode="m/d/yyyy">
                  <c:v>39157</c:v>
                </c:pt>
                <c:pt idx="54" formatCode="m/d/yyyy">
                  <c:v>39160</c:v>
                </c:pt>
                <c:pt idx="55" formatCode="m/d/yyyy">
                  <c:v>39161</c:v>
                </c:pt>
                <c:pt idx="56" formatCode="m/d/yyyy">
                  <c:v>39162</c:v>
                </c:pt>
                <c:pt idx="57" formatCode="m/d/yyyy">
                  <c:v>39163</c:v>
                </c:pt>
                <c:pt idx="58" formatCode="m/d/yyyy">
                  <c:v>39164</c:v>
                </c:pt>
                <c:pt idx="59" formatCode="m/d/yyyy">
                  <c:v>39167</c:v>
                </c:pt>
                <c:pt idx="60" formatCode="m/d/yyyy">
                  <c:v>39168</c:v>
                </c:pt>
                <c:pt idx="61" formatCode="m/d/yyyy">
                  <c:v>39169</c:v>
                </c:pt>
                <c:pt idx="62" formatCode="m/d/yyyy">
                  <c:v>39170</c:v>
                </c:pt>
                <c:pt idx="63" formatCode="m/d/yyyy">
                  <c:v>39171</c:v>
                </c:pt>
                <c:pt idx="64" formatCode="m/d/yyyy">
                  <c:v>39174</c:v>
                </c:pt>
                <c:pt idx="65" formatCode="m/d/yyyy">
                  <c:v>39175</c:v>
                </c:pt>
                <c:pt idx="66" formatCode="m/d/yyyy">
                  <c:v>39176</c:v>
                </c:pt>
                <c:pt idx="67" formatCode="m/d/yyyy">
                  <c:v>39177</c:v>
                </c:pt>
                <c:pt idx="68" formatCode="m/d/yyyy">
                  <c:v>39182</c:v>
                </c:pt>
                <c:pt idx="69" formatCode="m/d/yyyy">
                  <c:v>39183</c:v>
                </c:pt>
                <c:pt idx="70" formatCode="m/d/yyyy">
                  <c:v>39184</c:v>
                </c:pt>
                <c:pt idx="71" formatCode="m/d/yyyy">
                  <c:v>39185</c:v>
                </c:pt>
                <c:pt idx="72" formatCode="m/d/yyyy">
                  <c:v>39188</c:v>
                </c:pt>
                <c:pt idx="73" formatCode="m/d/yyyy">
                  <c:v>39189</c:v>
                </c:pt>
                <c:pt idx="74" formatCode="m/d/yyyy">
                  <c:v>39190</c:v>
                </c:pt>
                <c:pt idx="75" formatCode="m/d/yyyy">
                  <c:v>39191</c:v>
                </c:pt>
                <c:pt idx="76" formatCode="m/d/yyyy">
                  <c:v>39192</c:v>
                </c:pt>
                <c:pt idx="77" formatCode="m/d/yyyy">
                  <c:v>39195</c:v>
                </c:pt>
                <c:pt idx="78" formatCode="m/d/yyyy">
                  <c:v>39196</c:v>
                </c:pt>
                <c:pt idx="79" formatCode="m/d/yyyy">
                  <c:v>39197</c:v>
                </c:pt>
                <c:pt idx="80" formatCode="m/d/yyyy">
                  <c:v>39198</c:v>
                </c:pt>
                <c:pt idx="81" formatCode="m/d/yyyy">
                  <c:v>39199</c:v>
                </c:pt>
                <c:pt idx="82" formatCode="m/d/yyyy">
                  <c:v>39202</c:v>
                </c:pt>
                <c:pt idx="83" formatCode="m/d/yyyy">
                  <c:v>39203</c:v>
                </c:pt>
                <c:pt idx="84" formatCode="m/d/yyyy">
                  <c:v>39204</c:v>
                </c:pt>
                <c:pt idx="85" formatCode="m/d/yyyy">
                  <c:v>39205</c:v>
                </c:pt>
                <c:pt idx="86" formatCode="m/d/yyyy">
                  <c:v>39206</c:v>
                </c:pt>
                <c:pt idx="87" formatCode="m/d/yyyy">
                  <c:v>39210</c:v>
                </c:pt>
                <c:pt idx="88" formatCode="m/d/yyyy">
                  <c:v>39211</c:v>
                </c:pt>
                <c:pt idx="89" formatCode="m/d/yyyy">
                  <c:v>39212</c:v>
                </c:pt>
                <c:pt idx="90" formatCode="m/d/yyyy">
                  <c:v>39213</c:v>
                </c:pt>
                <c:pt idx="91" formatCode="m/d/yyyy">
                  <c:v>39216</c:v>
                </c:pt>
                <c:pt idx="92" formatCode="m/d/yyyy">
                  <c:v>39217</c:v>
                </c:pt>
                <c:pt idx="93" formatCode="m/d/yyyy">
                  <c:v>39218</c:v>
                </c:pt>
                <c:pt idx="94" formatCode="m/d/yyyy">
                  <c:v>39219</c:v>
                </c:pt>
                <c:pt idx="95" formatCode="m/d/yyyy">
                  <c:v>39220</c:v>
                </c:pt>
                <c:pt idx="96" formatCode="m/d/yyyy">
                  <c:v>39223</c:v>
                </c:pt>
                <c:pt idx="97" formatCode="m/d/yyyy">
                  <c:v>39224</c:v>
                </c:pt>
                <c:pt idx="98" formatCode="m/d/yyyy">
                  <c:v>39225</c:v>
                </c:pt>
                <c:pt idx="99" formatCode="m/d/yyyy">
                  <c:v>39226</c:v>
                </c:pt>
                <c:pt idx="100" formatCode="m/d/yyyy">
                  <c:v>39227</c:v>
                </c:pt>
                <c:pt idx="101" formatCode="m/d/yyyy">
                  <c:v>39231</c:v>
                </c:pt>
                <c:pt idx="102" formatCode="m/d/yyyy">
                  <c:v>39232</c:v>
                </c:pt>
                <c:pt idx="103" formatCode="m/d/yyyy">
                  <c:v>39233</c:v>
                </c:pt>
                <c:pt idx="104" formatCode="m/d/yyyy">
                  <c:v>39234</c:v>
                </c:pt>
                <c:pt idx="105" formatCode="m/d/yyyy">
                  <c:v>39237</c:v>
                </c:pt>
                <c:pt idx="106" formatCode="m/d/yyyy">
                  <c:v>39238</c:v>
                </c:pt>
                <c:pt idx="107" formatCode="m/d/yyyy">
                  <c:v>39239</c:v>
                </c:pt>
                <c:pt idx="108" formatCode="m/d/yyyy">
                  <c:v>39240</c:v>
                </c:pt>
                <c:pt idx="109" formatCode="m/d/yyyy">
                  <c:v>39241</c:v>
                </c:pt>
                <c:pt idx="110" formatCode="m/d/yyyy">
                  <c:v>39244</c:v>
                </c:pt>
                <c:pt idx="111" formatCode="m/d/yyyy">
                  <c:v>39245</c:v>
                </c:pt>
                <c:pt idx="112" formatCode="m/d/yyyy">
                  <c:v>39246</c:v>
                </c:pt>
                <c:pt idx="113" formatCode="m/d/yyyy">
                  <c:v>39247</c:v>
                </c:pt>
                <c:pt idx="114" formatCode="m/d/yyyy">
                  <c:v>39248</c:v>
                </c:pt>
                <c:pt idx="115" formatCode="m/d/yyyy">
                  <c:v>39251</c:v>
                </c:pt>
                <c:pt idx="116" formatCode="m/d/yyyy">
                  <c:v>39252</c:v>
                </c:pt>
                <c:pt idx="117" formatCode="m/d/yyyy">
                  <c:v>39253</c:v>
                </c:pt>
                <c:pt idx="118" formatCode="m/d/yyyy">
                  <c:v>39254</c:v>
                </c:pt>
                <c:pt idx="119" formatCode="m/d/yyyy">
                  <c:v>39255</c:v>
                </c:pt>
                <c:pt idx="120" formatCode="m/d/yyyy">
                  <c:v>39258</c:v>
                </c:pt>
                <c:pt idx="121" formatCode="m/d/yyyy">
                  <c:v>39259</c:v>
                </c:pt>
                <c:pt idx="122" formatCode="m/d/yyyy">
                  <c:v>39260</c:v>
                </c:pt>
                <c:pt idx="123" formatCode="m/d/yyyy">
                  <c:v>39261</c:v>
                </c:pt>
                <c:pt idx="124" formatCode="m/d/yyyy">
                  <c:v>39262</c:v>
                </c:pt>
                <c:pt idx="125" formatCode="m/d/yyyy">
                  <c:v>39265</c:v>
                </c:pt>
                <c:pt idx="126" formatCode="m/d/yyyy">
                  <c:v>39266</c:v>
                </c:pt>
                <c:pt idx="127" formatCode="m/d/yyyy">
                  <c:v>39267</c:v>
                </c:pt>
                <c:pt idx="128" formatCode="m/d/yyyy">
                  <c:v>39268</c:v>
                </c:pt>
                <c:pt idx="129" formatCode="m/d/yyyy">
                  <c:v>39269</c:v>
                </c:pt>
                <c:pt idx="130" formatCode="m/d/yyyy">
                  <c:v>39272</c:v>
                </c:pt>
                <c:pt idx="131" formatCode="m/d/yyyy">
                  <c:v>39273</c:v>
                </c:pt>
                <c:pt idx="132" formatCode="m/d/yyyy">
                  <c:v>39274</c:v>
                </c:pt>
                <c:pt idx="133" formatCode="m/d/yyyy">
                  <c:v>39275</c:v>
                </c:pt>
                <c:pt idx="134" formatCode="m/d/yyyy">
                  <c:v>39276</c:v>
                </c:pt>
                <c:pt idx="135" formatCode="m/d/yyyy">
                  <c:v>39279</c:v>
                </c:pt>
                <c:pt idx="136" formatCode="m/d/yyyy">
                  <c:v>39280</c:v>
                </c:pt>
                <c:pt idx="137" formatCode="m/d/yyyy">
                  <c:v>39281</c:v>
                </c:pt>
                <c:pt idx="138" formatCode="m/d/yyyy">
                  <c:v>39282</c:v>
                </c:pt>
                <c:pt idx="139" formatCode="m/d/yyyy">
                  <c:v>39283</c:v>
                </c:pt>
                <c:pt idx="140" formatCode="m/d/yyyy">
                  <c:v>39286</c:v>
                </c:pt>
                <c:pt idx="141" formatCode="m/d/yyyy">
                  <c:v>39287</c:v>
                </c:pt>
                <c:pt idx="142" formatCode="m/d/yyyy">
                  <c:v>39288</c:v>
                </c:pt>
                <c:pt idx="143" formatCode="m/d/yyyy">
                  <c:v>39289</c:v>
                </c:pt>
                <c:pt idx="144" formatCode="m/d/yyyy">
                  <c:v>39290</c:v>
                </c:pt>
                <c:pt idx="145" formatCode="m/d/yyyy">
                  <c:v>39293</c:v>
                </c:pt>
                <c:pt idx="146" formatCode="m/d/yyyy">
                  <c:v>39294</c:v>
                </c:pt>
                <c:pt idx="147" formatCode="m/d/yyyy">
                  <c:v>39295</c:v>
                </c:pt>
                <c:pt idx="148" formatCode="m/d/yyyy">
                  <c:v>39296</c:v>
                </c:pt>
                <c:pt idx="149" formatCode="m/d/yyyy">
                  <c:v>39297</c:v>
                </c:pt>
                <c:pt idx="150" formatCode="m/d/yyyy">
                  <c:v>39300</c:v>
                </c:pt>
                <c:pt idx="151" formatCode="m/d/yyyy">
                  <c:v>39301</c:v>
                </c:pt>
                <c:pt idx="152" formatCode="m/d/yyyy">
                  <c:v>39302</c:v>
                </c:pt>
                <c:pt idx="153" formatCode="m/d/yyyy">
                  <c:v>39303</c:v>
                </c:pt>
                <c:pt idx="154" formatCode="m/d/yyyy">
                  <c:v>39304</c:v>
                </c:pt>
                <c:pt idx="155" formatCode="m/d/yyyy">
                  <c:v>39307</c:v>
                </c:pt>
                <c:pt idx="156" formatCode="m/d/yyyy">
                  <c:v>39308</c:v>
                </c:pt>
                <c:pt idx="157" formatCode="m/d/yyyy">
                  <c:v>39309</c:v>
                </c:pt>
                <c:pt idx="158" formatCode="m/d/yyyy">
                  <c:v>39310</c:v>
                </c:pt>
                <c:pt idx="159" formatCode="m/d/yyyy">
                  <c:v>39311</c:v>
                </c:pt>
                <c:pt idx="160" formatCode="m/d/yyyy">
                  <c:v>39314</c:v>
                </c:pt>
                <c:pt idx="161" formatCode="m/d/yyyy">
                  <c:v>39315</c:v>
                </c:pt>
                <c:pt idx="162" formatCode="m/d/yyyy">
                  <c:v>39316</c:v>
                </c:pt>
                <c:pt idx="163" formatCode="m/d/yyyy">
                  <c:v>39317</c:v>
                </c:pt>
                <c:pt idx="164" formatCode="m/d/yyyy">
                  <c:v>39318</c:v>
                </c:pt>
                <c:pt idx="165" formatCode="m/d/yyyy">
                  <c:v>39322</c:v>
                </c:pt>
                <c:pt idx="166" formatCode="m/d/yyyy">
                  <c:v>39323</c:v>
                </c:pt>
                <c:pt idx="167" formatCode="m/d/yyyy">
                  <c:v>39324</c:v>
                </c:pt>
                <c:pt idx="168" formatCode="m/d/yyyy">
                  <c:v>39325</c:v>
                </c:pt>
                <c:pt idx="169" formatCode="m/d/yyyy">
                  <c:v>39328</c:v>
                </c:pt>
                <c:pt idx="170" formatCode="m/d/yyyy">
                  <c:v>39329</c:v>
                </c:pt>
                <c:pt idx="171" formatCode="m/d/yyyy">
                  <c:v>39330</c:v>
                </c:pt>
                <c:pt idx="172" formatCode="m/d/yyyy">
                  <c:v>39331</c:v>
                </c:pt>
                <c:pt idx="173" formatCode="m/d/yyyy">
                  <c:v>39332</c:v>
                </c:pt>
                <c:pt idx="174" formatCode="m/d/yyyy">
                  <c:v>39335</c:v>
                </c:pt>
                <c:pt idx="175" formatCode="m/d/yyyy">
                  <c:v>39336</c:v>
                </c:pt>
                <c:pt idx="176" formatCode="m/d/yyyy">
                  <c:v>39337</c:v>
                </c:pt>
                <c:pt idx="177" formatCode="m/d/yyyy">
                  <c:v>39338</c:v>
                </c:pt>
                <c:pt idx="178" formatCode="m/d/yyyy">
                  <c:v>39339</c:v>
                </c:pt>
                <c:pt idx="179" formatCode="m/d/yyyy">
                  <c:v>39342</c:v>
                </c:pt>
                <c:pt idx="180" formatCode="m/d/yyyy">
                  <c:v>39343</c:v>
                </c:pt>
                <c:pt idx="181" formatCode="m/d/yyyy">
                  <c:v>39344</c:v>
                </c:pt>
                <c:pt idx="182" formatCode="m/d/yyyy">
                  <c:v>39345</c:v>
                </c:pt>
                <c:pt idx="183" formatCode="m/d/yyyy">
                  <c:v>39346</c:v>
                </c:pt>
                <c:pt idx="184" formatCode="m/d/yyyy">
                  <c:v>39349</c:v>
                </c:pt>
                <c:pt idx="185" formatCode="m/d/yyyy">
                  <c:v>39350</c:v>
                </c:pt>
                <c:pt idx="186" formatCode="m/d/yyyy">
                  <c:v>39351</c:v>
                </c:pt>
                <c:pt idx="187" formatCode="m/d/yyyy">
                  <c:v>39352</c:v>
                </c:pt>
                <c:pt idx="188" formatCode="m/d/yyyy">
                  <c:v>39353</c:v>
                </c:pt>
                <c:pt idx="189" formatCode="m/d/yyyy">
                  <c:v>39356</c:v>
                </c:pt>
                <c:pt idx="190" formatCode="m/d/yyyy">
                  <c:v>39357</c:v>
                </c:pt>
                <c:pt idx="191" formatCode="m/d/yyyy">
                  <c:v>39358</c:v>
                </c:pt>
                <c:pt idx="192" formatCode="m/d/yyyy">
                  <c:v>39359</c:v>
                </c:pt>
                <c:pt idx="193" formatCode="m/d/yyyy">
                  <c:v>39360</c:v>
                </c:pt>
                <c:pt idx="194" formatCode="m/d/yyyy">
                  <c:v>39363</c:v>
                </c:pt>
                <c:pt idx="195" formatCode="m/d/yyyy">
                  <c:v>39364</c:v>
                </c:pt>
                <c:pt idx="196" formatCode="m/d/yyyy">
                  <c:v>39365</c:v>
                </c:pt>
                <c:pt idx="197" formatCode="m/d/yyyy">
                  <c:v>39366</c:v>
                </c:pt>
                <c:pt idx="198" formatCode="m/d/yyyy">
                  <c:v>39367</c:v>
                </c:pt>
                <c:pt idx="199" formatCode="m/d/yyyy">
                  <c:v>39370</c:v>
                </c:pt>
                <c:pt idx="200" formatCode="m/d/yyyy">
                  <c:v>39371</c:v>
                </c:pt>
                <c:pt idx="201" formatCode="m/d/yyyy">
                  <c:v>39372</c:v>
                </c:pt>
                <c:pt idx="202" formatCode="m/d/yyyy">
                  <c:v>39373</c:v>
                </c:pt>
                <c:pt idx="203" formatCode="m/d/yyyy">
                  <c:v>39374</c:v>
                </c:pt>
                <c:pt idx="204" formatCode="m/d/yyyy">
                  <c:v>39377</c:v>
                </c:pt>
                <c:pt idx="205" formatCode="m/d/yyyy">
                  <c:v>39378</c:v>
                </c:pt>
                <c:pt idx="206" formatCode="m/d/yyyy">
                  <c:v>39379</c:v>
                </c:pt>
                <c:pt idx="207" formatCode="m/d/yyyy">
                  <c:v>39380</c:v>
                </c:pt>
                <c:pt idx="208" formatCode="m/d/yyyy">
                  <c:v>39381</c:v>
                </c:pt>
                <c:pt idx="209" formatCode="m/d/yyyy">
                  <c:v>39384</c:v>
                </c:pt>
                <c:pt idx="210" formatCode="m/d/yyyy">
                  <c:v>39385</c:v>
                </c:pt>
                <c:pt idx="211" formatCode="m/d/yyyy">
                  <c:v>39386</c:v>
                </c:pt>
                <c:pt idx="212" formatCode="m/d/yyyy">
                  <c:v>39387</c:v>
                </c:pt>
                <c:pt idx="213" formatCode="m/d/yyyy">
                  <c:v>39388</c:v>
                </c:pt>
                <c:pt idx="214" formatCode="m/d/yyyy">
                  <c:v>39391</c:v>
                </c:pt>
                <c:pt idx="215" formatCode="m/d/yyyy">
                  <c:v>39392</c:v>
                </c:pt>
                <c:pt idx="216" formatCode="m/d/yyyy">
                  <c:v>39393</c:v>
                </c:pt>
                <c:pt idx="217" formatCode="m/d/yyyy">
                  <c:v>39394</c:v>
                </c:pt>
                <c:pt idx="218" formatCode="m/d/yyyy">
                  <c:v>39395</c:v>
                </c:pt>
                <c:pt idx="219" formatCode="m/d/yyyy">
                  <c:v>39398</c:v>
                </c:pt>
                <c:pt idx="220" formatCode="m/d/yyyy">
                  <c:v>39399</c:v>
                </c:pt>
                <c:pt idx="221" formatCode="m/d/yyyy">
                  <c:v>39400</c:v>
                </c:pt>
                <c:pt idx="222" formatCode="m/d/yyyy">
                  <c:v>39401</c:v>
                </c:pt>
                <c:pt idx="223" formatCode="m/d/yyyy">
                  <c:v>39402</c:v>
                </c:pt>
                <c:pt idx="224" formatCode="m/d/yyyy">
                  <c:v>39405</c:v>
                </c:pt>
                <c:pt idx="225" formatCode="m/d/yyyy">
                  <c:v>39406</c:v>
                </c:pt>
                <c:pt idx="226" formatCode="m/d/yyyy">
                  <c:v>39407</c:v>
                </c:pt>
                <c:pt idx="227" formatCode="m/d/yyyy">
                  <c:v>39408</c:v>
                </c:pt>
                <c:pt idx="228" formatCode="m/d/yyyy">
                  <c:v>39409</c:v>
                </c:pt>
                <c:pt idx="229" formatCode="m/d/yyyy">
                  <c:v>39412</c:v>
                </c:pt>
                <c:pt idx="230" formatCode="m/d/yyyy">
                  <c:v>39413</c:v>
                </c:pt>
                <c:pt idx="231" formatCode="m/d/yyyy">
                  <c:v>39414</c:v>
                </c:pt>
                <c:pt idx="232" formatCode="m/d/yyyy">
                  <c:v>39415</c:v>
                </c:pt>
                <c:pt idx="233" formatCode="m/d/yyyy">
                  <c:v>39416</c:v>
                </c:pt>
                <c:pt idx="234" formatCode="m/d/yyyy">
                  <c:v>39419</c:v>
                </c:pt>
                <c:pt idx="235" formatCode="m/d/yyyy">
                  <c:v>39420</c:v>
                </c:pt>
                <c:pt idx="236" formatCode="m/d/yyyy">
                  <c:v>39421</c:v>
                </c:pt>
                <c:pt idx="237" formatCode="m/d/yyyy">
                  <c:v>39422</c:v>
                </c:pt>
                <c:pt idx="238" formatCode="m/d/yyyy">
                  <c:v>39423</c:v>
                </c:pt>
                <c:pt idx="239" formatCode="m/d/yyyy">
                  <c:v>39426</c:v>
                </c:pt>
                <c:pt idx="240" formatCode="m/d/yyyy">
                  <c:v>39427</c:v>
                </c:pt>
                <c:pt idx="241" formatCode="m/d/yyyy">
                  <c:v>39428</c:v>
                </c:pt>
                <c:pt idx="242" formatCode="m/d/yyyy">
                  <c:v>39429</c:v>
                </c:pt>
                <c:pt idx="243" formatCode="m/d/yyyy">
                  <c:v>39430</c:v>
                </c:pt>
                <c:pt idx="244" formatCode="m/d/yyyy">
                  <c:v>39433</c:v>
                </c:pt>
                <c:pt idx="245" formatCode="m/d/yyyy">
                  <c:v>39434</c:v>
                </c:pt>
                <c:pt idx="246" formatCode="m/d/yyyy">
                  <c:v>39435</c:v>
                </c:pt>
                <c:pt idx="247" formatCode="m/d/yyyy">
                  <c:v>39436</c:v>
                </c:pt>
                <c:pt idx="248" formatCode="m/d/yyyy">
                  <c:v>39437</c:v>
                </c:pt>
                <c:pt idx="249" formatCode="m/d/yyyy">
                  <c:v>39443</c:v>
                </c:pt>
                <c:pt idx="250" formatCode="m/d/yyyy">
                  <c:v>39444</c:v>
                </c:pt>
              </c:numCache>
            </c:numRef>
          </c:cat>
          <c:val>
            <c:numRef>
              <c:f>'J10.9'!$B$3:$B$253</c:f>
              <c:numCache>
                <c:formatCode>0.00</c:formatCode>
                <c:ptCount val="251"/>
                <c:pt idx="0">
                  <c:v>422.69440000000003</c:v>
                </c:pt>
                <c:pt idx="1">
                  <c:v>414.17536000000001</c:v>
                </c:pt>
                <c:pt idx="2">
                  <c:v>403.59103999999996</c:v>
                </c:pt>
                <c:pt idx="3">
                  <c:v>394.88064000000003</c:v>
                </c:pt>
                <c:pt idx="4">
                  <c:v>397.53471999999999</c:v>
                </c:pt>
                <c:pt idx="5">
                  <c:v>388.38272000000001</c:v>
                </c:pt>
                <c:pt idx="6">
                  <c:v>383.82784000000004</c:v>
                </c:pt>
                <c:pt idx="7">
                  <c:v>381.55135999999999</c:v>
                </c:pt>
                <c:pt idx="8">
                  <c:v>368.03904</c:v>
                </c:pt>
                <c:pt idx="9">
                  <c:v>375.61088000000001</c:v>
                </c:pt>
                <c:pt idx="10">
                  <c:v>362.29503999999997</c:v>
                </c:pt>
                <c:pt idx="11">
                  <c:v>362.20224000000002</c:v>
                </c:pt>
                <c:pt idx="12">
                  <c:v>358.09408000000002</c:v>
                </c:pt>
                <c:pt idx="13">
                  <c:v>366.99968000000001</c:v>
                </c:pt>
                <c:pt idx="14">
                  <c:v>378.35455999999999</c:v>
                </c:pt>
                <c:pt idx="15">
                  <c:v>376.20800000000003</c:v>
                </c:pt>
                <c:pt idx="16">
                  <c:v>380.70911999999998</c:v>
                </c:pt>
                <c:pt idx="17">
                  <c:v>388.72447999999997</c:v>
                </c:pt>
                <c:pt idx="18">
                  <c:v>387.63711999999998</c:v>
                </c:pt>
                <c:pt idx="19">
                  <c:v>389.35040000000004</c:v>
                </c:pt>
                <c:pt idx="20">
                  <c:v>402.10559999999998</c:v>
                </c:pt>
                <c:pt idx="21">
                  <c:v>414.22528000000005</c:v>
                </c:pt>
                <c:pt idx="22">
                  <c:v>408.75968</c:v>
                </c:pt>
                <c:pt idx="23">
                  <c:v>406.89152000000001</c:v>
                </c:pt>
                <c:pt idx="24">
                  <c:v>423.82015999999999</c:v>
                </c:pt>
                <c:pt idx="25">
                  <c:v>414.97023999999999</c:v>
                </c:pt>
                <c:pt idx="26">
                  <c:v>415.09120000000001</c:v>
                </c:pt>
                <c:pt idx="27">
                  <c:v>409.00288</c:v>
                </c:pt>
                <c:pt idx="28">
                  <c:v>415.23776000000004</c:v>
                </c:pt>
                <c:pt idx="29">
                  <c:v>410.92864000000003</c:v>
                </c:pt>
                <c:pt idx="30">
                  <c:v>408.04223999999999</c:v>
                </c:pt>
                <c:pt idx="31">
                  <c:v>407.73376000000002</c:v>
                </c:pt>
                <c:pt idx="32">
                  <c:v>403.97631999999999</c:v>
                </c:pt>
                <c:pt idx="33">
                  <c:v>415.03487999999999</c:v>
                </c:pt>
                <c:pt idx="34">
                  <c:v>418.48192</c:v>
                </c:pt>
                <c:pt idx="35">
                  <c:v>416.11647999999997</c:v>
                </c:pt>
                <c:pt idx="36">
                  <c:v>433.21343999999999</c:v>
                </c:pt>
                <c:pt idx="37">
                  <c:v>446.77312000000001</c:v>
                </c:pt>
                <c:pt idx="38">
                  <c:v>468.33088000000004</c:v>
                </c:pt>
                <c:pt idx="39">
                  <c:v>470.17471999999998</c:v>
                </c:pt>
                <c:pt idx="40">
                  <c:v>471.97632000000004</c:v>
                </c:pt>
                <c:pt idx="41">
                  <c:v>475.07584000000003</c:v>
                </c:pt>
                <c:pt idx="42">
                  <c:v>491.35359999999997</c:v>
                </c:pt>
                <c:pt idx="43">
                  <c:v>495.38240000000002</c:v>
                </c:pt>
                <c:pt idx="44">
                  <c:v>483.49952000000002</c:v>
                </c:pt>
                <c:pt idx="45">
                  <c:v>462.68928000000005</c:v>
                </c:pt>
                <c:pt idx="46">
                  <c:v>481.1936</c:v>
                </c:pt>
                <c:pt idx="47">
                  <c:v>486.43776000000003</c:v>
                </c:pt>
                <c:pt idx="48">
                  <c:v>484.39359999999999</c:v>
                </c:pt>
                <c:pt idx="49">
                  <c:v>482.00640000000004</c:v>
                </c:pt>
                <c:pt idx="50">
                  <c:v>483.10015999999996</c:v>
                </c:pt>
                <c:pt idx="51">
                  <c:v>468.90496000000002</c:v>
                </c:pt>
                <c:pt idx="52">
                  <c:v>458.79296000000005</c:v>
                </c:pt>
                <c:pt idx="53">
                  <c:v>466.94848000000002</c:v>
                </c:pt>
                <c:pt idx="54">
                  <c:v>459.96735999999999</c:v>
                </c:pt>
                <c:pt idx="55">
                  <c:v>459.40480000000002</c:v>
                </c:pt>
                <c:pt idx="56">
                  <c:v>470.67647999999997</c:v>
                </c:pt>
                <c:pt idx="57">
                  <c:v>479.49184000000002</c:v>
                </c:pt>
                <c:pt idx="58">
                  <c:v>489.73184000000003</c:v>
                </c:pt>
                <c:pt idx="59">
                  <c:v>507.01376000000005</c:v>
                </c:pt>
                <c:pt idx="60">
                  <c:v>505.51296000000002</c:v>
                </c:pt>
                <c:pt idx="61">
                  <c:v>515.72864000000004</c:v>
                </c:pt>
                <c:pt idx="62">
                  <c:v>521.47264000000007</c:v>
                </c:pt>
                <c:pt idx="63">
                  <c:v>528.38783999999998</c:v>
                </c:pt>
                <c:pt idx="64">
                  <c:v>516.99455999999998</c:v>
                </c:pt>
                <c:pt idx="65">
                  <c:v>510.18559999999997</c:v>
                </c:pt>
                <c:pt idx="66">
                  <c:v>522.30592000000001</c:v>
                </c:pt>
                <c:pt idx="67">
                  <c:v>531.91168000000005</c:v>
                </c:pt>
                <c:pt idx="68">
                  <c:v>535.69344000000001</c:v>
                </c:pt>
                <c:pt idx="69">
                  <c:v>538.07488000000001</c:v>
                </c:pt>
                <c:pt idx="70">
                  <c:v>536.11775999999998</c:v>
                </c:pt>
                <c:pt idx="71">
                  <c:v>546.59264000000007</c:v>
                </c:pt>
                <c:pt idx="72">
                  <c:v>542.45183999999995</c:v>
                </c:pt>
                <c:pt idx="73">
                  <c:v>539.72800000000007</c:v>
                </c:pt>
                <c:pt idx="74">
                  <c:v>522.38976000000002</c:v>
                </c:pt>
                <c:pt idx="75">
                  <c:v>542.69119999999998</c:v>
                </c:pt>
                <c:pt idx="76">
                  <c:v>541.08672000000001</c:v>
                </c:pt>
                <c:pt idx="77">
                  <c:v>563.97119999999995</c:v>
                </c:pt>
                <c:pt idx="78">
                  <c:v>578.73472000000004</c:v>
                </c:pt>
                <c:pt idx="79">
                  <c:v>569.82464000000004</c:v>
                </c:pt>
                <c:pt idx="80">
                  <c:v>567.31007999999997</c:v>
                </c:pt>
                <c:pt idx="81">
                  <c:v>565.29151999999999</c:v>
                </c:pt>
                <c:pt idx="82">
                  <c:v>590.53440000000001</c:v>
                </c:pt>
                <c:pt idx="83">
                  <c:v>602.87168000000008</c:v>
                </c:pt>
                <c:pt idx="84">
                  <c:v>587.48800000000006</c:v>
                </c:pt>
                <c:pt idx="85">
                  <c:v>575.10911999999996</c:v>
                </c:pt>
                <c:pt idx="86">
                  <c:v>574.53504000000009</c:v>
                </c:pt>
                <c:pt idx="87">
                  <c:v>554.70400000000006</c:v>
                </c:pt>
                <c:pt idx="88">
                  <c:v>555.5616</c:v>
                </c:pt>
                <c:pt idx="89">
                  <c:v>569.69152000000008</c:v>
                </c:pt>
                <c:pt idx="90">
                  <c:v>581.68511999999998</c:v>
                </c:pt>
                <c:pt idx="91">
                  <c:v>584.24128000000007</c:v>
                </c:pt>
                <c:pt idx="92">
                  <c:v>583.90336000000002</c:v>
                </c:pt>
                <c:pt idx="93">
                  <c:v>576.26432</c:v>
                </c:pt>
                <c:pt idx="94">
                  <c:v>591.2556800000001</c:v>
                </c:pt>
                <c:pt idx="95">
                  <c:v>606.92223999999999</c:v>
                </c:pt>
                <c:pt idx="96">
                  <c:v>598.22847999999999</c:v>
                </c:pt>
                <c:pt idx="97">
                  <c:v>588.62144000000001</c:v>
                </c:pt>
                <c:pt idx="98">
                  <c:v>578.90624000000003</c:v>
                </c:pt>
                <c:pt idx="99">
                  <c:v>581.35360000000003</c:v>
                </c:pt>
                <c:pt idx="100">
                  <c:v>582.80383999999992</c:v>
                </c:pt>
                <c:pt idx="101">
                  <c:v>576.15807999999993</c:v>
                </c:pt>
                <c:pt idx="102">
                  <c:v>559.73760000000004</c:v>
                </c:pt>
                <c:pt idx="103">
                  <c:v>562.59264000000007</c:v>
                </c:pt>
                <c:pt idx="104">
                  <c:v>562.78080000000011</c:v>
                </c:pt>
                <c:pt idx="105">
                  <c:v>571.19808</c:v>
                </c:pt>
                <c:pt idx="106">
                  <c:v>564.37248</c:v>
                </c:pt>
                <c:pt idx="107">
                  <c:v>558.87231999999995</c:v>
                </c:pt>
                <c:pt idx="108">
                  <c:v>567.10016000000007</c:v>
                </c:pt>
                <c:pt idx="109">
                  <c:v>554.95104000000003</c:v>
                </c:pt>
                <c:pt idx="110">
                  <c:v>556.82560000000001</c:v>
                </c:pt>
                <c:pt idx="111">
                  <c:v>560.63936000000001</c:v>
                </c:pt>
                <c:pt idx="112">
                  <c:v>565.02143999999998</c:v>
                </c:pt>
                <c:pt idx="113">
                  <c:v>576.75776000000008</c:v>
                </c:pt>
                <c:pt idx="114">
                  <c:v>590.87423999999999</c:v>
                </c:pt>
                <c:pt idx="115">
                  <c:v>589.40928000000008</c:v>
                </c:pt>
                <c:pt idx="116">
                  <c:v>577.47007999999994</c:v>
                </c:pt>
                <c:pt idx="117">
                  <c:v>567.5590400000001</c:v>
                </c:pt>
                <c:pt idx="118">
                  <c:v>578.61760000000004</c:v>
                </c:pt>
                <c:pt idx="119">
                  <c:v>582.66368000000011</c:v>
                </c:pt>
                <c:pt idx="120">
                  <c:v>575.71648000000005</c:v>
                </c:pt>
                <c:pt idx="121">
                  <c:v>568.20992000000001</c:v>
                </c:pt>
                <c:pt idx="122">
                  <c:v>566.88256000000001</c:v>
                </c:pt>
                <c:pt idx="123">
                  <c:v>567.01119999999992</c:v>
                </c:pt>
                <c:pt idx="124">
                  <c:v>570.93183999999997</c:v>
                </c:pt>
                <c:pt idx="125">
                  <c:v>561.59040000000005</c:v>
                </c:pt>
                <c:pt idx="126">
                  <c:v>566.64959999999996</c:v>
                </c:pt>
                <c:pt idx="127">
                  <c:v>569.35744</c:v>
                </c:pt>
                <c:pt idx="128">
                  <c:v>566.73983999999996</c:v>
                </c:pt>
                <c:pt idx="129">
                  <c:v>580.54528000000005</c:v>
                </c:pt>
                <c:pt idx="130">
                  <c:v>587.18848000000003</c:v>
                </c:pt>
                <c:pt idx="131">
                  <c:v>592.45952</c:v>
                </c:pt>
                <c:pt idx="132">
                  <c:v>580.49407999999994</c:v>
                </c:pt>
                <c:pt idx="133">
                  <c:v>570.89023999999995</c:v>
                </c:pt>
                <c:pt idx="134">
                  <c:v>562.27840000000003</c:v>
                </c:pt>
                <c:pt idx="135">
                  <c:v>553.98464000000001</c:v>
                </c:pt>
                <c:pt idx="136">
                  <c:v>533.17759999999998</c:v>
                </c:pt>
                <c:pt idx="137">
                  <c:v>536.26495999999997</c:v>
                </c:pt>
                <c:pt idx="138">
                  <c:v>531.54240000000004</c:v>
                </c:pt>
                <c:pt idx="139">
                  <c:v>533.98016000000007</c:v>
                </c:pt>
                <c:pt idx="140">
                  <c:v>517.08992000000001</c:v>
                </c:pt>
                <c:pt idx="141">
                  <c:v>502.99328000000003</c:v>
                </c:pt>
                <c:pt idx="142">
                  <c:v>507.68959999999998</c:v>
                </c:pt>
                <c:pt idx="143">
                  <c:v>527.28192000000001</c:v>
                </c:pt>
                <c:pt idx="144">
                  <c:v>528.61631999999997</c:v>
                </c:pt>
                <c:pt idx="145">
                  <c:v>524.25855999999999</c:v>
                </c:pt>
                <c:pt idx="146">
                  <c:v>527.04383999999993</c:v>
                </c:pt>
                <c:pt idx="147">
                  <c:v>532.06399999999996</c:v>
                </c:pt>
                <c:pt idx="148">
                  <c:v>523.53535999999997</c:v>
                </c:pt>
                <c:pt idx="149">
                  <c:v>525.31200000000001</c:v>
                </c:pt>
                <c:pt idx="150">
                  <c:v>511.37471999999997</c:v>
                </c:pt>
                <c:pt idx="151">
                  <c:v>501.81888000000004</c:v>
                </c:pt>
                <c:pt idx="152">
                  <c:v>511.19744000000003</c:v>
                </c:pt>
                <c:pt idx="153">
                  <c:v>499.1456</c:v>
                </c:pt>
                <c:pt idx="154">
                  <c:v>502.24640000000005</c:v>
                </c:pt>
                <c:pt idx="155">
                  <c:v>512.88</c:v>
                </c:pt>
                <c:pt idx="156">
                  <c:v>502.40384000000006</c:v>
                </c:pt>
                <c:pt idx="157">
                  <c:v>522.52415999999994</c:v>
                </c:pt>
                <c:pt idx="158">
                  <c:v>511.91808000000003</c:v>
                </c:pt>
                <c:pt idx="159">
                  <c:v>520.23104000000001</c:v>
                </c:pt>
                <c:pt idx="160">
                  <c:v>507.37855999999999</c:v>
                </c:pt>
                <c:pt idx="161">
                  <c:v>495.24864000000002</c:v>
                </c:pt>
                <c:pt idx="162">
                  <c:v>491.67104</c:v>
                </c:pt>
                <c:pt idx="163">
                  <c:v>499.36320000000001</c:v>
                </c:pt>
                <c:pt idx="164">
                  <c:v>513.87775999999997</c:v>
                </c:pt>
                <c:pt idx="165">
                  <c:v>519.64736000000005</c:v>
                </c:pt>
                <c:pt idx="166">
                  <c:v>528.18943999999999</c:v>
                </c:pt>
                <c:pt idx="167">
                  <c:v>529.86496</c:v>
                </c:pt>
                <c:pt idx="168">
                  <c:v>531.09440000000006</c:v>
                </c:pt>
                <c:pt idx="169">
                  <c:v>538.63168000000007</c:v>
                </c:pt>
                <c:pt idx="170">
                  <c:v>543.37599999999998</c:v>
                </c:pt>
                <c:pt idx="171">
                  <c:v>542.57280000000003</c:v>
                </c:pt>
                <c:pt idx="172">
                  <c:v>532.57920000000001</c:v>
                </c:pt>
                <c:pt idx="173">
                  <c:v>511.29664000000002</c:v>
                </c:pt>
                <c:pt idx="174">
                  <c:v>503.072</c:v>
                </c:pt>
                <c:pt idx="175">
                  <c:v>509.05599999999998</c:v>
                </c:pt>
                <c:pt idx="176">
                  <c:v>509.52256</c:v>
                </c:pt>
                <c:pt idx="177">
                  <c:v>523.01952000000006</c:v>
                </c:pt>
                <c:pt idx="178">
                  <c:v>536.21568000000002</c:v>
                </c:pt>
                <c:pt idx="179">
                  <c:v>534.05376000000001</c:v>
                </c:pt>
                <c:pt idx="180">
                  <c:v>524.22144000000003</c:v>
                </c:pt>
                <c:pt idx="181">
                  <c:v>520.79040000000009</c:v>
                </c:pt>
                <c:pt idx="182">
                  <c:v>517.16224</c:v>
                </c:pt>
                <c:pt idx="183">
                  <c:v>524.82495999999992</c:v>
                </c:pt>
                <c:pt idx="184">
                  <c:v>515.99040000000002</c:v>
                </c:pt>
                <c:pt idx="185">
                  <c:v>503.9776</c:v>
                </c:pt>
                <c:pt idx="186">
                  <c:v>496.82815999999997</c:v>
                </c:pt>
                <c:pt idx="187">
                  <c:v>510.27071999999998</c:v>
                </c:pt>
                <c:pt idx="188">
                  <c:v>511.93600000000004</c:v>
                </c:pt>
                <c:pt idx="189">
                  <c:v>497.05023999999997</c:v>
                </c:pt>
                <c:pt idx="190">
                  <c:v>489.65376000000003</c:v>
                </c:pt>
                <c:pt idx="191">
                  <c:v>498.73088000000001</c:v>
                </c:pt>
                <c:pt idx="192">
                  <c:v>502.34240000000005</c:v>
                </c:pt>
                <c:pt idx="193">
                  <c:v>514.95871999999997</c:v>
                </c:pt>
                <c:pt idx="194">
                  <c:v>510.10368</c:v>
                </c:pt>
                <c:pt idx="195">
                  <c:v>516.79423999999995</c:v>
                </c:pt>
                <c:pt idx="196">
                  <c:v>504.25152000000003</c:v>
                </c:pt>
                <c:pt idx="197">
                  <c:v>518.80064000000004</c:v>
                </c:pt>
                <c:pt idx="198">
                  <c:v>516.84735999999998</c:v>
                </c:pt>
                <c:pt idx="199">
                  <c:v>523.6</c:v>
                </c:pt>
                <c:pt idx="200">
                  <c:v>542.13760000000002</c:v>
                </c:pt>
                <c:pt idx="201">
                  <c:v>541.53408000000002</c:v>
                </c:pt>
                <c:pt idx="202">
                  <c:v>540.83328000000006</c:v>
                </c:pt>
                <c:pt idx="203">
                  <c:v>540.31935999999996</c:v>
                </c:pt>
                <c:pt idx="204">
                  <c:v>525.42207999999994</c:v>
                </c:pt>
                <c:pt idx="205">
                  <c:v>523.37152000000003</c:v>
                </c:pt>
                <c:pt idx="206">
                  <c:v>531.91552000000001</c:v>
                </c:pt>
                <c:pt idx="207">
                  <c:v>541.94880000000001</c:v>
                </c:pt>
                <c:pt idx="208">
                  <c:v>552.08127999999999</c:v>
                </c:pt>
                <c:pt idx="209">
                  <c:v>566.78207999999995</c:v>
                </c:pt>
                <c:pt idx="210">
                  <c:v>563.74720000000002</c:v>
                </c:pt>
                <c:pt idx="211">
                  <c:v>571.64800000000002</c:v>
                </c:pt>
                <c:pt idx="212">
                  <c:v>589.72352000000001</c:v>
                </c:pt>
                <c:pt idx="213">
                  <c:v>597.73056000000008</c:v>
                </c:pt>
                <c:pt idx="214">
                  <c:v>590.55616000000009</c:v>
                </c:pt>
                <c:pt idx="215">
                  <c:v>594.54272000000003</c:v>
                </c:pt>
                <c:pt idx="216">
                  <c:v>592.44736</c:v>
                </c:pt>
                <c:pt idx="217">
                  <c:v>598.11583999999993</c:v>
                </c:pt>
                <c:pt idx="218">
                  <c:v>588.23040000000003</c:v>
                </c:pt>
                <c:pt idx="219">
                  <c:v>586.69888000000003</c:v>
                </c:pt>
                <c:pt idx="220">
                  <c:v>571.25504000000001</c:v>
                </c:pt>
                <c:pt idx="221">
                  <c:v>568.31680000000006</c:v>
                </c:pt>
                <c:pt idx="222">
                  <c:v>562.81856000000005</c:v>
                </c:pt>
                <c:pt idx="223">
                  <c:v>573.93280000000004</c:v>
                </c:pt>
                <c:pt idx="224">
                  <c:v>571.05408</c:v>
                </c:pt>
                <c:pt idx="225">
                  <c:v>573.16863999999998</c:v>
                </c:pt>
                <c:pt idx="226">
                  <c:v>577.47328000000005</c:v>
                </c:pt>
                <c:pt idx="227">
                  <c:v>573.50592000000006</c:v>
                </c:pt>
                <c:pt idx="228">
                  <c:v>576.98688000000004</c:v>
                </c:pt>
                <c:pt idx="229">
                  <c:v>573.49952000000008</c:v>
                </c:pt>
                <c:pt idx="230">
                  <c:v>564.02816000000007</c:v>
                </c:pt>
                <c:pt idx="231">
                  <c:v>551.3996800000001</c:v>
                </c:pt>
                <c:pt idx="232">
                  <c:v>554.96319999999992</c:v>
                </c:pt>
                <c:pt idx="233">
                  <c:v>534.00639999999999</c:v>
                </c:pt>
                <c:pt idx="234">
                  <c:v>538.01599999999996</c:v>
                </c:pt>
                <c:pt idx="235">
                  <c:v>544.04416000000003</c:v>
                </c:pt>
                <c:pt idx="236">
                  <c:v>539.91999999999996</c:v>
                </c:pt>
                <c:pt idx="237">
                  <c:v>546.16319999999996</c:v>
                </c:pt>
                <c:pt idx="238">
                  <c:v>546.49088000000006</c:v>
                </c:pt>
                <c:pt idx="239">
                  <c:v>544.4</c:v>
                </c:pt>
                <c:pt idx="240">
                  <c:v>544.31488000000002</c:v>
                </c:pt>
                <c:pt idx="241">
                  <c:v>563.80352000000005</c:v>
                </c:pt>
                <c:pt idx="242">
                  <c:v>569.55007999999998</c:v>
                </c:pt>
                <c:pt idx="243">
                  <c:v>569.59552000000008</c:v>
                </c:pt>
                <c:pt idx="244">
                  <c:v>569.93535999999995</c:v>
                </c:pt>
                <c:pt idx="245">
                  <c:v>566.08960000000002</c:v>
                </c:pt>
                <c:pt idx="246">
                  <c:v>564.94143999999994</c:v>
                </c:pt>
                <c:pt idx="247">
                  <c:v>567.00031999999999</c:v>
                </c:pt>
                <c:pt idx="248">
                  <c:v>569.1232</c:v>
                </c:pt>
                <c:pt idx="249">
                  <c:v>596.69759999999997</c:v>
                </c:pt>
                <c:pt idx="250">
                  <c:v>593.20192000000009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'J10.9'!$C$2</c:f>
              <c:strCache>
                <c:ptCount val="1"/>
                <c:pt idx="0">
                  <c:v>21 päeva libisev keskmine</c:v>
                </c:pt>
              </c:strCache>
            </c:strRef>
          </c:tx>
          <c:marker>
            <c:symbol val="none"/>
          </c:marker>
          <c:cat>
            <c:numRef>
              <c:f>'J10.9'!$A$3:$A$253</c:f>
              <c:numCache>
                <c:formatCode>ddd\,dd/mm/yyyy</c:formatCode>
                <c:ptCount val="251"/>
                <c:pt idx="0">
                  <c:v>39084</c:v>
                </c:pt>
                <c:pt idx="1">
                  <c:v>39085</c:v>
                </c:pt>
                <c:pt idx="2">
                  <c:v>39086</c:v>
                </c:pt>
                <c:pt idx="3">
                  <c:v>39087</c:v>
                </c:pt>
                <c:pt idx="4">
                  <c:v>39090</c:v>
                </c:pt>
                <c:pt idx="5">
                  <c:v>39091</c:v>
                </c:pt>
                <c:pt idx="6">
                  <c:v>39092</c:v>
                </c:pt>
                <c:pt idx="7">
                  <c:v>39093</c:v>
                </c:pt>
                <c:pt idx="8">
                  <c:v>39094</c:v>
                </c:pt>
                <c:pt idx="9">
                  <c:v>39097</c:v>
                </c:pt>
                <c:pt idx="10">
                  <c:v>39098</c:v>
                </c:pt>
                <c:pt idx="11">
                  <c:v>39099</c:v>
                </c:pt>
                <c:pt idx="12">
                  <c:v>39100</c:v>
                </c:pt>
                <c:pt idx="13">
                  <c:v>39101</c:v>
                </c:pt>
                <c:pt idx="14">
                  <c:v>39104</c:v>
                </c:pt>
                <c:pt idx="15">
                  <c:v>39105</c:v>
                </c:pt>
                <c:pt idx="16">
                  <c:v>39106</c:v>
                </c:pt>
                <c:pt idx="17">
                  <c:v>39107</c:v>
                </c:pt>
                <c:pt idx="18">
                  <c:v>39108</c:v>
                </c:pt>
                <c:pt idx="19">
                  <c:v>39111</c:v>
                </c:pt>
                <c:pt idx="20">
                  <c:v>39112</c:v>
                </c:pt>
                <c:pt idx="21" formatCode="m/d/yyyy">
                  <c:v>39113</c:v>
                </c:pt>
                <c:pt idx="22" formatCode="m/d/yyyy">
                  <c:v>39114</c:v>
                </c:pt>
                <c:pt idx="23" formatCode="m/d/yyyy">
                  <c:v>39115</c:v>
                </c:pt>
                <c:pt idx="24" formatCode="m/d/yyyy">
                  <c:v>39118</c:v>
                </c:pt>
                <c:pt idx="25" formatCode="m/d/yyyy">
                  <c:v>39119</c:v>
                </c:pt>
                <c:pt idx="26" formatCode="m/d/yyyy">
                  <c:v>39120</c:v>
                </c:pt>
                <c:pt idx="27" formatCode="m/d/yyyy">
                  <c:v>39121</c:v>
                </c:pt>
                <c:pt idx="28" formatCode="m/d/yyyy">
                  <c:v>39122</c:v>
                </c:pt>
                <c:pt idx="29" formatCode="m/d/yyyy">
                  <c:v>39125</c:v>
                </c:pt>
                <c:pt idx="30" formatCode="m/d/yyyy">
                  <c:v>39126</c:v>
                </c:pt>
                <c:pt idx="31" formatCode="m/d/yyyy">
                  <c:v>39127</c:v>
                </c:pt>
                <c:pt idx="32" formatCode="m/d/yyyy">
                  <c:v>39128</c:v>
                </c:pt>
                <c:pt idx="33" formatCode="m/d/yyyy">
                  <c:v>39129</c:v>
                </c:pt>
                <c:pt idx="34" formatCode="m/d/yyyy">
                  <c:v>39132</c:v>
                </c:pt>
                <c:pt idx="35" formatCode="m/d/yyyy">
                  <c:v>39133</c:v>
                </c:pt>
                <c:pt idx="36" formatCode="m/d/yyyy">
                  <c:v>39134</c:v>
                </c:pt>
                <c:pt idx="37" formatCode="m/d/yyyy">
                  <c:v>39135</c:v>
                </c:pt>
                <c:pt idx="38" formatCode="m/d/yyyy">
                  <c:v>39136</c:v>
                </c:pt>
                <c:pt idx="39" formatCode="m/d/yyyy">
                  <c:v>39139</c:v>
                </c:pt>
                <c:pt idx="40" formatCode="m/d/yyyy">
                  <c:v>39140</c:v>
                </c:pt>
                <c:pt idx="41" formatCode="m/d/yyyy">
                  <c:v>39141</c:v>
                </c:pt>
                <c:pt idx="42" formatCode="m/d/yyyy">
                  <c:v>39142</c:v>
                </c:pt>
                <c:pt idx="43" formatCode="m/d/yyyy">
                  <c:v>39143</c:v>
                </c:pt>
                <c:pt idx="44" formatCode="m/d/yyyy">
                  <c:v>39146</c:v>
                </c:pt>
                <c:pt idx="45" formatCode="m/d/yyyy">
                  <c:v>39147</c:v>
                </c:pt>
                <c:pt idx="46" formatCode="m/d/yyyy">
                  <c:v>39148</c:v>
                </c:pt>
                <c:pt idx="47" formatCode="m/d/yyyy">
                  <c:v>39149</c:v>
                </c:pt>
                <c:pt idx="48" formatCode="m/d/yyyy">
                  <c:v>39150</c:v>
                </c:pt>
                <c:pt idx="49" formatCode="m/d/yyyy">
                  <c:v>39153</c:v>
                </c:pt>
                <c:pt idx="50" formatCode="m/d/yyyy">
                  <c:v>39154</c:v>
                </c:pt>
                <c:pt idx="51" formatCode="m/d/yyyy">
                  <c:v>39155</c:v>
                </c:pt>
                <c:pt idx="52" formatCode="m/d/yyyy">
                  <c:v>39156</c:v>
                </c:pt>
                <c:pt idx="53" formatCode="m/d/yyyy">
                  <c:v>39157</c:v>
                </c:pt>
                <c:pt idx="54" formatCode="m/d/yyyy">
                  <c:v>39160</c:v>
                </c:pt>
                <c:pt idx="55" formatCode="m/d/yyyy">
                  <c:v>39161</c:v>
                </c:pt>
                <c:pt idx="56" formatCode="m/d/yyyy">
                  <c:v>39162</c:v>
                </c:pt>
                <c:pt idx="57" formatCode="m/d/yyyy">
                  <c:v>39163</c:v>
                </c:pt>
                <c:pt idx="58" formatCode="m/d/yyyy">
                  <c:v>39164</c:v>
                </c:pt>
                <c:pt idx="59" formatCode="m/d/yyyy">
                  <c:v>39167</c:v>
                </c:pt>
                <c:pt idx="60" formatCode="m/d/yyyy">
                  <c:v>39168</c:v>
                </c:pt>
                <c:pt idx="61" formatCode="m/d/yyyy">
                  <c:v>39169</c:v>
                </c:pt>
                <c:pt idx="62" formatCode="m/d/yyyy">
                  <c:v>39170</c:v>
                </c:pt>
                <c:pt idx="63" formatCode="m/d/yyyy">
                  <c:v>39171</c:v>
                </c:pt>
                <c:pt idx="64" formatCode="m/d/yyyy">
                  <c:v>39174</c:v>
                </c:pt>
                <c:pt idx="65" formatCode="m/d/yyyy">
                  <c:v>39175</c:v>
                </c:pt>
                <c:pt idx="66" formatCode="m/d/yyyy">
                  <c:v>39176</c:v>
                </c:pt>
                <c:pt idx="67" formatCode="m/d/yyyy">
                  <c:v>39177</c:v>
                </c:pt>
                <c:pt idx="68" formatCode="m/d/yyyy">
                  <c:v>39182</c:v>
                </c:pt>
                <c:pt idx="69" formatCode="m/d/yyyy">
                  <c:v>39183</c:v>
                </c:pt>
                <c:pt idx="70" formatCode="m/d/yyyy">
                  <c:v>39184</c:v>
                </c:pt>
                <c:pt idx="71" formatCode="m/d/yyyy">
                  <c:v>39185</c:v>
                </c:pt>
                <c:pt idx="72" formatCode="m/d/yyyy">
                  <c:v>39188</c:v>
                </c:pt>
                <c:pt idx="73" formatCode="m/d/yyyy">
                  <c:v>39189</c:v>
                </c:pt>
                <c:pt idx="74" formatCode="m/d/yyyy">
                  <c:v>39190</c:v>
                </c:pt>
                <c:pt idx="75" formatCode="m/d/yyyy">
                  <c:v>39191</c:v>
                </c:pt>
                <c:pt idx="76" formatCode="m/d/yyyy">
                  <c:v>39192</c:v>
                </c:pt>
                <c:pt idx="77" formatCode="m/d/yyyy">
                  <c:v>39195</c:v>
                </c:pt>
                <c:pt idx="78" formatCode="m/d/yyyy">
                  <c:v>39196</c:v>
                </c:pt>
                <c:pt idx="79" formatCode="m/d/yyyy">
                  <c:v>39197</c:v>
                </c:pt>
                <c:pt idx="80" formatCode="m/d/yyyy">
                  <c:v>39198</c:v>
                </c:pt>
                <c:pt idx="81" formatCode="m/d/yyyy">
                  <c:v>39199</c:v>
                </c:pt>
                <c:pt idx="82" formatCode="m/d/yyyy">
                  <c:v>39202</c:v>
                </c:pt>
                <c:pt idx="83" formatCode="m/d/yyyy">
                  <c:v>39203</c:v>
                </c:pt>
                <c:pt idx="84" formatCode="m/d/yyyy">
                  <c:v>39204</c:v>
                </c:pt>
                <c:pt idx="85" formatCode="m/d/yyyy">
                  <c:v>39205</c:v>
                </c:pt>
                <c:pt idx="86" formatCode="m/d/yyyy">
                  <c:v>39206</c:v>
                </c:pt>
                <c:pt idx="87" formatCode="m/d/yyyy">
                  <c:v>39210</c:v>
                </c:pt>
                <c:pt idx="88" formatCode="m/d/yyyy">
                  <c:v>39211</c:v>
                </c:pt>
                <c:pt idx="89" formatCode="m/d/yyyy">
                  <c:v>39212</c:v>
                </c:pt>
                <c:pt idx="90" formatCode="m/d/yyyy">
                  <c:v>39213</c:v>
                </c:pt>
                <c:pt idx="91" formatCode="m/d/yyyy">
                  <c:v>39216</c:v>
                </c:pt>
                <c:pt idx="92" formatCode="m/d/yyyy">
                  <c:v>39217</c:v>
                </c:pt>
                <c:pt idx="93" formatCode="m/d/yyyy">
                  <c:v>39218</c:v>
                </c:pt>
                <c:pt idx="94" formatCode="m/d/yyyy">
                  <c:v>39219</c:v>
                </c:pt>
                <c:pt idx="95" formatCode="m/d/yyyy">
                  <c:v>39220</c:v>
                </c:pt>
                <c:pt idx="96" formatCode="m/d/yyyy">
                  <c:v>39223</c:v>
                </c:pt>
                <c:pt idx="97" formatCode="m/d/yyyy">
                  <c:v>39224</c:v>
                </c:pt>
                <c:pt idx="98" formatCode="m/d/yyyy">
                  <c:v>39225</c:v>
                </c:pt>
                <c:pt idx="99" formatCode="m/d/yyyy">
                  <c:v>39226</c:v>
                </c:pt>
                <c:pt idx="100" formatCode="m/d/yyyy">
                  <c:v>39227</c:v>
                </c:pt>
                <c:pt idx="101" formatCode="m/d/yyyy">
                  <c:v>39231</c:v>
                </c:pt>
                <c:pt idx="102" formatCode="m/d/yyyy">
                  <c:v>39232</c:v>
                </c:pt>
                <c:pt idx="103" formatCode="m/d/yyyy">
                  <c:v>39233</c:v>
                </c:pt>
                <c:pt idx="104" formatCode="m/d/yyyy">
                  <c:v>39234</c:v>
                </c:pt>
                <c:pt idx="105" formatCode="m/d/yyyy">
                  <c:v>39237</c:v>
                </c:pt>
                <c:pt idx="106" formatCode="m/d/yyyy">
                  <c:v>39238</c:v>
                </c:pt>
                <c:pt idx="107" formatCode="m/d/yyyy">
                  <c:v>39239</c:v>
                </c:pt>
                <c:pt idx="108" formatCode="m/d/yyyy">
                  <c:v>39240</c:v>
                </c:pt>
                <c:pt idx="109" formatCode="m/d/yyyy">
                  <c:v>39241</c:v>
                </c:pt>
                <c:pt idx="110" formatCode="m/d/yyyy">
                  <c:v>39244</c:v>
                </c:pt>
                <c:pt idx="111" formatCode="m/d/yyyy">
                  <c:v>39245</c:v>
                </c:pt>
                <c:pt idx="112" formatCode="m/d/yyyy">
                  <c:v>39246</c:v>
                </c:pt>
                <c:pt idx="113" formatCode="m/d/yyyy">
                  <c:v>39247</c:v>
                </c:pt>
                <c:pt idx="114" formatCode="m/d/yyyy">
                  <c:v>39248</c:v>
                </c:pt>
                <c:pt idx="115" formatCode="m/d/yyyy">
                  <c:v>39251</c:v>
                </c:pt>
                <c:pt idx="116" formatCode="m/d/yyyy">
                  <c:v>39252</c:v>
                </c:pt>
                <c:pt idx="117" formatCode="m/d/yyyy">
                  <c:v>39253</c:v>
                </c:pt>
                <c:pt idx="118" formatCode="m/d/yyyy">
                  <c:v>39254</c:v>
                </c:pt>
                <c:pt idx="119" formatCode="m/d/yyyy">
                  <c:v>39255</c:v>
                </c:pt>
                <c:pt idx="120" formatCode="m/d/yyyy">
                  <c:v>39258</c:v>
                </c:pt>
                <c:pt idx="121" formatCode="m/d/yyyy">
                  <c:v>39259</c:v>
                </c:pt>
                <c:pt idx="122" formatCode="m/d/yyyy">
                  <c:v>39260</c:v>
                </c:pt>
                <c:pt idx="123" formatCode="m/d/yyyy">
                  <c:v>39261</c:v>
                </c:pt>
                <c:pt idx="124" formatCode="m/d/yyyy">
                  <c:v>39262</c:v>
                </c:pt>
                <c:pt idx="125" formatCode="m/d/yyyy">
                  <c:v>39265</c:v>
                </c:pt>
                <c:pt idx="126" formatCode="m/d/yyyy">
                  <c:v>39266</c:v>
                </c:pt>
                <c:pt idx="127" formatCode="m/d/yyyy">
                  <c:v>39267</c:v>
                </c:pt>
                <c:pt idx="128" formatCode="m/d/yyyy">
                  <c:v>39268</c:v>
                </c:pt>
                <c:pt idx="129" formatCode="m/d/yyyy">
                  <c:v>39269</c:v>
                </c:pt>
                <c:pt idx="130" formatCode="m/d/yyyy">
                  <c:v>39272</c:v>
                </c:pt>
                <c:pt idx="131" formatCode="m/d/yyyy">
                  <c:v>39273</c:v>
                </c:pt>
                <c:pt idx="132" formatCode="m/d/yyyy">
                  <c:v>39274</c:v>
                </c:pt>
                <c:pt idx="133" formatCode="m/d/yyyy">
                  <c:v>39275</c:v>
                </c:pt>
                <c:pt idx="134" formatCode="m/d/yyyy">
                  <c:v>39276</c:v>
                </c:pt>
                <c:pt idx="135" formatCode="m/d/yyyy">
                  <c:v>39279</c:v>
                </c:pt>
                <c:pt idx="136" formatCode="m/d/yyyy">
                  <c:v>39280</c:v>
                </c:pt>
                <c:pt idx="137" formatCode="m/d/yyyy">
                  <c:v>39281</c:v>
                </c:pt>
                <c:pt idx="138" formatCode="m/d/yyyy">
                  <c:v>39282</c:v>
                </c:pt>
                <c:pt idx="139" formatCode="m/d/yyyy">
                  <c:v>39283</c:v>
                </c:pt>
                <c:pt idx="140" formatCode="m/d/yyyy">
                  <c:v>39286</c:v>
                </c:pt>
                <c:pt idx="141" formatCode="m/d/yyyy">
                  <c:v>39287</c:v>
                </c:pt>
                <c:pt idx="142" formatCode="m/d/yyyy">
                  <c:v>39288</c:v>
                </c:pt>
                <c:pt idx="143" formatCode="m/d/yyyy">
                  <c:v>39289</c:v>
                </c:pt>
                <c:pt idx="144" formatCode="m/d/yyyy">
                  <c:v>39290</c:v>
                </c:pt>
                <c:pt idx="145" formatCode="m/d/yyyy">
                  <c:v>39293</c:v>
                </c:pt>
                <c:pt idx="146" formatCode="m/d/yyyy">
                  <c:v>39294</c:v>
                </c:pt>
                <c:pt idx="147" formatCode="m/d/yyyy">
                  <c:v>39295</c:v>
                </c:pt>
                <c:pt idx="148" formatCode="m/d/yyyy">
                  <c:v>39296</c:v>
                </c:pt>
                <c:pt idx="149" formatCode="m/d/yyyy">
                  <c:v>39297</c:v>
                </c:pt>
                <c:pt idx="150" formatCode="m/d/yyyy">
                  <c:v>39300</c:v>
                </c:pt>
                <c:pt idx="151" formatCode="m/d/yyyy">
                  <c:v>39301</c:v>
                </c:pt>
                <c:pt idx="152" formatCode="m/d/yyyy">
                  <c:v>39302</c:v>
                </c:pt>
                <c:pt idx="153" formatCode="m/d/yyyy">
                  <c:v>39303</c:v>
                </c:pt>
                <c:pt idx="154" formatCode="m/d/yyyy">
                  <c:v>39304</c:v>
                </c:pt>
                <c:pt idx="155" formatCode="m/d/yyyy">
                  <c:v>39307</c:v>
                </c:pt>
                <c:pt idx="156" formatCode="m/d/yyyy">
                  <c:v>39308</c:v>
                </c:pt>
                <c:pt idx="157" formatCode="m/d/yyyy">
                  <c:v>39309</c:v>
                </c:pt>
                <c:pt idx="158" formatCode="m/d/yyyy">
                  <c:v>39310</c:v>
                </c:pt>
                <c:pt idx="159" formatCode="m/d/yyyy">
                  <c:v>39311</c:v>
                </c:pt>
                <c:pt idx="160" formatCode="m/d/yyyy">
                  <c:v>39314</c:v>
                </c:pt>
                <c:pt idx="161" formatCode="m/d/yyyy">
                  <c:v>39315</c:v>
                </c:pt>
                <c:pt idx="162" formatCode="m/d/yyyy">
                  <c:v>39316</c:v>
                </c:pt>
                <c:pt idx="163" formatCode="m/d/yyyy">
                  <c:v>39317</c:v>
                </c:pt>
                <c:pt idx="164" formatCode="m/d/yyyy">
                  <c:v>39318</c:v>
                </c:pt>
                <c:pt idx="165" formatCode="m/d/yyyy">
                  <c:v>39322</c:v>
                </c:pt>
                <c:pt idx="166" formatCode="m/d/yyyy">
                  <c:v>39323</c:v>
                </c:pt>
                <c:pt idx="167" formatCode="m/d/yyyy">
                  <c:v>39324</c:v>
                </c:pt>
                <c:pt idx="168" formatCode="m/d/yyyy">
                  <c:v>39325</c:v>
                </c:pt>
                <c:pt idx="169" formatCode="m/d/yyyy">
                  <c:v>39328</c:v>
                </c:pt>
                <c:pt idx="170" formatCode="m/d/yyyy">
                  <c:v>39329</c:v>
                </c:pt>
                <c:pt idx="171" formatCode="m/d/yyyy">
                  <c:v>39330</c:v>
                </c:pt>
                <c:pt idx="172" formatCode="m/d/yyyy">
                  <c:v>39331</c:v>
                </c:pt>
                <c:pt idx="173" formatCode="m/d/yyyy">
                  <c:v>39332</c:v>
                </c:pt>
                <c:pt idx="174" formatCode="m/d/yyyy">
                  <c:v>39335</c:v>
                </c:pt>
                <c:pt idx="175" formatCode="m/d/yyyy">
                  <c:v>39336</c:v>
                </c:pt>
                <c:pt idx="176" formatCode="m/d/yyyy">
                  <c:v>39337</c:v>
                </c:pt>
                <c:pt idx="177" formatCode="m/d/yyyy">
                  <c:v>39338</c:v>
                </c:pt>
                <c:pt idx="178" formatCode="m/d/yyyy">
                  <c:v>39339</c:v>
                </c:pt>
                <c:pt idx="179" formatCode="m/d/yyyy">
                  <c:v>39342</c:v>
                </c:pt>
                <c:pt idx="180" formatCode="m/d/yyyy">
                  <c:v>39343</c:v>
                </c:pt>
                <c:pt idx="181" formatCode="m/d/yyyy">
                  <c:v>39344</c:v>
                </c:pt>
                <c:pt idx="182" formatCode="m/d/yyyy">
                  <c:v>39345</c:v>
                </c:pt>
                <c:pt idx="183" formatCode="m/d/yyyy">
                  <c:v>39346</c:v>
                </c:pt>
                <c:pt idx="184" formatCode="m/d/yyyy">
                  <c:v>39349</c:v>
                </c:pt>
                <c:pt idx="185" formatCode="m/d/yyyy">
                  <c:v>39350</c:v>
                </c:pt>
                <c:pt idx="186" formatCode="m/d/yyyy">
                  <c:v>39351</c:v>
                </c:pt>
                <c:pt idx="187" formatCode="m/d/yyyy">
                  <c:v>39352</c:v>
                </c:pt>
                <c:pt idx="188" formatCode="m/d/yyyy">
                  <c:v>39353</c:v>
                </c:pt>
                <c:pt idx="189" formatCode="m/d/yyyy">
                  <c:v>39356</c:v>
                </c:pt>
                <c:pt idx="190" formatCode="m/d/yyyy">
                  <c:v>39357</c:v>
                </c:pt>
                <c:pt idx="191" formatCode="m/d/yyyy">
                  <c:v>39358</c:v>
                </c:pt>
                <c:pt idx="192" formatCode="m/d/yyyy">
                  <c:v>39359</c:v>
                </c:pt>
                <c:pt idx="193" formatCode="m/d/yyyy">
                  <c:v>39360</c:v>
                </c:pt>
                <c:pt idx="194" formatCode="m/d/yyyy">
                  <c:v>39363</c:v>
                </c:pt>
                <c:pt idx="195" formatCode="m/d/yyyy">
                  <c:v>39364</c:v>
                </c:pt>
                <c:pt idx="196" formatCode="m/d/yyyy">
                  <c:v>39365</c:v>
                </c:pt>
                <c:pt idx="197" formatCode="m/d/yyyy">
                  <c:v>39366</c:v>
                </c:pt>
                <c:pt idx="198" formatCode="m/d/yyyy">
                  <c:v>39367</c:v>
                </c:pt>
                <c:pt idx="199" formatCode="m/d/yyyy">
                  <c:v>39370</c:v>
                </c:pt>
                <c:pt idx="200" formatCode="m/d/yyyy">
                  <c:v>39371</c:v>
                </c:pt>
                <c:pt idx="201" formatCode="m/d/yyyy">
                  <c:v>39372</c:v>
                </c:pt>
                <c:pt idx="202" formatCode="m/d/yyyy">
                  <c:v>39373</c:v>
                </c:pt>
                <c:pt idx="203" formatCode="m/d/yyyy">
                  <c:v>39374</c:v>
                </c:pt>
                <c:pt idx="204" formatCode="m/d/yyyy">
                  <c:v>39377</c:v>
                </c:pt>
                <c:pt idx="205" formatCode="m/d/yyyy">
                  <c:v>39378</c:v>
                </c:pt>
                <c:pt idx="206" formatCode="m/d/yyyy">
                  <c:v>39379</c:v>
                </c:pt>
                <c:pt idx="207" formatCode="m/d/yyyy">
                  <c:v>39380</c:v>
                </c:pt>
                <c:pt idx="208" formatCode="m/d/yyyy">
                  <c:v>39381</c:v>
                </c:pt>
                <c:pt idx="209" formatCode="m/d/yyyy">
                  <c:v>39384</c:v>
                </c:pt>
                <c:pt idx="210" formatCode="m/d/yyyy">
                  <c:v>39385</c:v>
                </c:pt>
                <c:pt idx="211" formatCode="m/d/yyyy">
                  <c:v>39386</c:v>
                </c:pt>
                <c:pt idx="212" formatCode="m/d/yyyy">
                  <c:v>39387</c:v>
                </c:pt>
                <c:pt idx="213" formatCode="m/d/yyyy">
                  <c:v>39388</c:v>
                </c:pt>
                <c:pt idx="214" formatCode="m/d/yyyy">
                  <c:v>39391</c:v>
                </c:pt>
                <c:pt idx="215" formatCode="m/d/yyyy">
                  <c:v>39392</c:v>
                </c:pt>
                <c:pt idx="216" formatCode="m/d/yyyy">
                  <c:v>39393</c:v>
                </c:pt>
                <c:pt idx="217" formatCode="m/d/yyyy">
                  <c:v>39394</c:v>
                </c:pt>
                <c:pt idx="218" formatCode="m/d/yyyy">
                  <c:v>39395</c:v>
                </c:pt>
                <c:pt idx="219" formatCode="m/d/yyyy">
                  <c:v>39398</c:v>
                </c:pt>
                <c:pt idx="220" formatCode="m/d/yyyy">
                  <c:v>39399</c:v>
                </c:pt>
                <c:pt idx="221" formatCode="m/d/yyyy">
                  <c:v>39400</c:v>
                </c:pt>
                <c:pt idx="222" formatCode="m/d/yyyy">
                  <c:v>39401</c:v>
                </c:pt>
                <c:pt idx="223" formatCode="m/d/yyyy">
                  <c:v>39402</c:v>
                </c:pt>
                <c:pt idx="224" formatCode="m/d/yyyy">
                  <c:v>39405</c:v>
                </c:pt>
                <c:pt idx="225" formatCode="m/d/yyyy">
                  <c:v>39406</c:v>
                </c:pt>
                <c:pt idx="226" formatCode="m/d/yyyy">
                  <c:v>39407</c:v>
                </c:pt>
                <c:pt idx="227" formatCode="m/d/yyyy">
                  <c:v>39408</c:v>
                </c:pt>
                <c:pt idx="228" formatCode="m/d/yyyy">
                  <c:v>39409</c:v>
                </c:pt>
                <c:pt idx="229" formatCode="m/d/yyyy">
                  <c:v>39412</c:v>
                </c:pt>
                <c:pt idx="230" formatCode="m/d/yyyy">
                  <c:v>39413</c:v>
                </c:pt>
                <c:pt idx="231" formatCode="m/d/yyyy">
                  <c:v>39414</c:v>
                </c:pt>
                <c:pt idx="232" formatCode="m/d/yyyy">
                  <c:v>39415</c:v>
                </c:pt>
                <c:pt idx="233" formatCode="m/d/yyyy">
                  <c:v>39416</c:v>
                </c:pt>
                <c:pt idx="234" formatCode="m/d/yyyy">
                  <c:v>39419</c:v>
                </c:pt>
                <c:pt idx="235" formatCode="m/d/yyyy">
                  <c:v>39420</c:v>
                </c:pt>
                <c:pt idx="236" formatCode="m/d/yyyy">
                  <c:v>39421</c:v>
                </c:pt>
                <c:pt idx="237" formatCode="m/d/yyyy">
                  <c:v>39422</c:v>
                </c:pt>
                <c:pt idx="238" formatCode="m/d/yyyy">
                  <c:v>39423</c:v>
                </c:pt>
                <c:pt idx="239" formatCode="m/d/yyyy">
                  <c:v>39426</c:v>
                </c:pt>
                <c:pt idx="240" formatCode="m/d/yyyy">
                  <c:v>39427</c:v>
                </c:pt>
                <c:pt idx="241" formatCode="m/d/yyyy">
                  <c:v>39428</c:v>
                </c:pt>
                <c:pt idx="242" formatCode="m/d/yyyy">
                  <c:v>39429</c:v>
                </c:pt>
                <c:pt idx="243" formatCode="m/d/yyyy">
                  <c:v>39430</c:v>
                </c:pt>
                <c:pt idx="244" formatCode="m/d/yyyy">
                  <c:v>39433</c:v>
                </c:pt>
                <c:pt idx="245" formatCode="m/d/yyyy">
                  <c:v>39434</c:v>
                </c:pt>
                <c:pt idx="246" formatCode="m/d/yyyy">
                  <c:v>39435</c:v>
                </c:pt>
                <c:pt idx="247" formatCode="m/d/yyyy">
                  <c:v>39436</c:v>
                </c:pt>
                <c:pt idx="248" formatCode="m/d/yyyy">
                  <c:v>39437</c:v>
                </c:pt>
                <c:pt idx="249" formatCode="m/d/yyyy">
                  <c:v>39443</c:v>
                </c:pt>
                <c:pt idx="250" formatCode="m/d/yyyy">
                  <c:v>39444</c:v>
                </c:pt>
              </c:numCache>
            </c:numRef>
          </c:cat>
          <c:val>
            <c:numRef>
              <c:f>'J10.9'!$C$3:$C$253</c:f>
              <c:numCache>
                <c:formatCode>0.00</c:formatCode>
                <c:ptCount val="251"/>
                <c:pt idx="20">
                  <c:v>384.90325333333334</c:v>
                </c:pt>
                <c:pt idx="21">
                  <c:v>384.49996190476185</c:v>
                </c:pt>
                <c:pt idx="22">
                  <c:v>384.24207238095238</c:v>
                </c:pt>
                <c:pt idx="23">
                  <c:v>384.39923809523805</c:v>
                </c:pt>
                <c:pt idx="24">
                  <c:v>385.77731047619045</c:v>
                </c:pt>
                <c:pt idx="25">
                  <c:v>386.60757333333333</c:v>
                </c:pt>
                <c:pt idx="26">
                  <c:v>387.87940571428567</c:v>
                </c:pt>
                <c:pt idx="27">
                  <c:v>389.07821714285717</c:v>
                </c:pt>
                <c:pt idx="28">
                  <c:v>390.68233142857144</c:v>
                </c:pt>
                <c:pt idx="29">
                  <c:v>392.72469333333328</c:v>
                </c:pt>
                <c:pt idx="30">
                  <c:v>394.26904380952379</c:v>
                </c:pt>
                <c:pt idx="31">
                  <c:v>396.43279238095226</c:v>
                </c:pt>
                <c:pt idx="32">
                  <c:v>398.42203428571423</c:v>
                </c:pt>
                <c:pt idx="33">
                  <c:v>401.13350095238093</c:v>
                </c:pt>
                <c:pt idx="34">
                  <c:v>403.58503619047616</c:v>
                </c:pt>
                <c:pt idx="35">
                  <c:v>405.38322285714287</c:v>
                </c:pt>
                <c:pt idx="36">
                  <c:v>408.09776761904766</c:v>
                </c:pt>
                <c:pt idx="37">
                  <c:v>411.24367238095232</c:v>
                </c:pt>
                <c:pt idx="38">
                  <c:v>415.03445333333332</c:v>
                </c:pt>
                <c:pt idx="39">
                  <c:v>418.96481523809518</c:v>
                </c:pt>
                <c:pt idx="40">
                  <c:v>422.89938285714283</c:v>
                </c:pt>
                <c:pt idx="41">
                  <c:v>426.37415619047613</c:v>
                </c:pt>
                <c:pt idx="42">
                  <c:v>430.04693333333336</c:v>
                </c:pt>
                <c:pt idx="43">
                  <c:v>434.17182476190476</c:v>
                </c:pt>
                <c:pt idx="44">
                  <c:v>437.81982476190473</c:v>
                </c:pt>
                <c:pt idx="45">
                  <c:v>439.67073523809529</c:v>
                </c:pt>
                <c:pt idx="46">
                  <c:v>442.8242285714287</c:v>
                </c:pt>
                <c:pt idx="47">
                  <c:v>446.22168380952394</c:v>
                </c:pt>
                <c:pt idx="48">
                  <c:v>449.81171809523829</c:v>
                </c:pt>
                <c:pt idx="49">
                  <c:v>452.99117714285717</c:v>
                </c:pt>
                <c:pt idx="50">
                  <c:v>456.4279161904762</c:v>
                </c:pt>
                <c:pt idx="51">
                  <c:v>459.32614095238091</c:v>
                </c:pt>
                <c:pt idx="52">
                  <c:v>461.7575314285715</c:v>
                </c:pt>
                <c:pt idx="53">
                  <c:v>464.7562057142859</c:v>
                </c:pt>
                <c:pt idx="54">
                  <c:v>466.89584761904769</c:v>
                </c:pt>
                <c:pt idx="55">
                  <c:v>468.84455619047617</c:v>
                </c:pt>
                <c:pt idx="56">
                  <c:v>471.44265142857137</c:v>
                </c:pt>
                <c:pt idx="57">
                  <c:v>473.64638476190476</c:v>
                </c:pt>
                <c:pt idx="58">
                  <c:v>475.69203809523816</c:v>
                </c:pt>
                <c:pt idx="59">
                  <c:v>477.53408000000007</c:v>
                </c:pt>
                <c:pt idx="60">
                  <c:v>479.21685333333335</c:v>
                </c:pt>
                <c:pt idx="61">
                  <c:v>481.30029714285706</c:v>
                </c:pt>
                <c:pt idx="62">
                  <c:v>483.50966857142851</c:v>
                </c:pt>
                <c:pt idx="63">
                  <c:v>485.27320380952381</c:v>
                </c:pt>
                <c:pt idx="64">
                  <c:v>486.30235428571422</c:v>
                </c:pt>
                <c:pt idx="65">
                  <c:v>487.57312000000007</c:v>
                </c:pt>
                <c:pt idx="66">
                  <c:v>490.4120076190477</c:v>
                </c:pt>
                <c:pt idx="67">
                  <c:v>492.8271542857143</c:v>
                </c:pt>
                <c:pt idx="68">
                  <c:v>495.17266285714294</c:v>
                </c:pt>
                <c:pt idx="69">
                  <c:v>497.72891428571427</c:v>
                </c:pt>
                <c:pt idx="70">
                  <c:v>500.30564571428573</c:v>
                </c:pt>
                <c:pt idx="71">
                  <c:v>503.32909714285711</c:v>
                </c:pt>
                <c:pt idx="72">
                  <c:v>506.83132952380947</c:v>
                </c:pt>
                <c:pt idx="73">
                  <c:v>510.68537904761911</c:v>
                </c:pt>
                <c:pt idx="74">
                  <c:v>513.32544000000007</c:v>
                </c:pt>
                <c:pt idx="75">
                  <c:v>517.26467047619042</c:v>
                </c:pt>
                <c:pt idx="76">
                  <c:v>521.15428571428561</c:v>
                </c:pt>
                <c:pt idx="77">
                  <c:v>525.59689142857144</c:v>
                </c:pt>
                <c:pt idx="78">
                  <c:v>530.32274285714288</c:v>
                </c:pt>
                <c:pt idx="79">
                  <c:v>534.1366857142857</c:v>
                </c:pt>
                <c:pt idx="80">
                  <c:v>537.00793904761906</c:v>
                </c:pt>
                <c:pt idx="81">
                  <c:v>539.85453714285723</c:v>
                </c:pt>
                <c:pt idx="82">
                  <c:v>543.41671619047634</c:v>
                </c:pt>
                <c:pt idx="83">
                  <c:v>547.29286095238103</c:v>
                </c:pt>
                <c:pt idx="84">
                  <c:v>550.10715428571439</c:v>
                </c:pt>
                <c:pt idx="85">
                  <c:v>552.87451428571433</c:v>
                </c:pt>
                <c:pt idx="86">
                  <c:v>555.93877333333342</c:v>
                </c:pt>
                <c:pt idx="87">
                  <c:v>557.48153904761909</c:v>
                </c:pt>
                <c:pt idx="88">
                  <c:v>558.60772571428572</c:v>
                </c:pt>
                <c:pt idx="89">
                  <c:v>560.22668190476202</c:v>
                </c:pt>
                <c:pt idx="90">
                  <c:v>562.30336000000011</c:v>
                </c:pt>
                <c:pt idx="91">
                  <c:v>564.59495619047618</c:v>
                </c:pt>
                <c:pt idx="92">
                  <c:v>566.3716571428572</c:v>
                </c:pt>
                <c:pt idx="93">
                  <c:v>567.98177523809522</c:v>
                </c:pt>
                <c:pt idx="94">
                  <c:v>570.43547428571435</c:v>
                </c:pt>
                <c:pt idx="95">
                  <c:v>574.46083047619049</c:v>
                </c:pt>
                <c:pt idx="96">
                  <c:v>577.10546285714281</c:v>
                </c:pt>
                <c:pt idx="97">
                  <c:v>579.36902095238099</c:v>
                </c:pt>
                <c:pt idx="98">
                  <c:v>580.0802133333334</c:v>
                </c:pt>
                <c:pt idx="99">
                  <c:v>580.20492190476193</c:v>
                </c:pt>
                <c:pt idx="100">
                  <c:v>580.82297904761924</c:v>
                </c:pt>
                <c:pt idx="101">
                  <c:v>581.24431238095258</c:v>
                </c:pt>
                <c:pt idx="102">
                  <c:v>580.97984000000019</c:v>
                </c:pt>
                <c:pt idx="103">
                  <c:v>579.6492800000002</c:v>
                </c:pt>
                <c:pt idx="104">
                  <c:v>577.74019047619061</c:v>
                </c:pt>
                <c:pt idx="105">
                  <c:v>576.96448000000009</c:v>
                </c:pt>
                <c:pt idx="106">
                  <c:v>576.45321142857154</c:v>
                </c:pt>
                <c:pt idx="107">
                  <c:v>575.70736761904777</c:v>
                </c:pt>
                <c:pt idx="108">
                  <c:v>576.29766095238097</c:v>
                </c:pt>
                <c:pt idx="109">
                  <c:v>576.26858666666681</c:v>
                </c:pt>
                <c:pt idx="110">
                  <c:v>575.65592380952387</c:v>
                </c:pt>
                <c:pt idx="111">
                  <c:v>574.6537447619047</c:v>
                </c:pt>
                <c:pt idx="112">
                  <c:v>573.73851428571436</c:v>
                </c:pt>
                <c:pt idx="113">
                  <c:v>573.39824761904765</c:v>
                </c:pt>
                <c:pt idx="114">
                  <c:v>574.09395809523812</c:v>
                </c:pt>
                <c:pt idx="115">
                  <c:v>574.00603428571435</c:v>
                </c:pt>
                <c:pt idx="116">
                  <c:v>572.60355047619043</c:v>
                </c:pt>
                <c:pt idx="117">
                  <c:v>571.14310095238091</c:v>
                </c:pt>
                <c:pt idx="118">
                  <c:v>570.66672761904761</c:v>
                </c:pt>
                <c:pt idx="119">
                  <c:v>570.84565333333319</c:v>
                </c:pt>
                <c:pt idx="120">
                  <c:v>570.577219047619</c:v>
                </c:pt>
                <c:pt idx="121">
                  <c:v>569.88227047619057</c:v>
                </c:pt>
                <c:pt idx="122">
                  <c:v>569.44057904761905</c:v>
                </c:pt>
                <c:pt idx="123">
                  <c:v>569.78694095238097</c:v>
                </c:pt>
                <c:pt idx="124">
                  <c:v>570.18404571428573</c:v>
                </c:pt>
                <c:pt idx="125">
                  <c:v>570.12735999999995</c:v>
                </c:pt>
                <c:pt idx="126">
                  <c:v>569.91076571428562</c:v>
                </c:pt>
                <c:pt idx="127">
                  <c:v>570.14814476190475</c:v>
                </c:pt>
                <c:pt idx="128">
                  <c:v>570.52278857142846</c:v>
                </c:pt>
                <c:pt idx="129">
                  <c:v>571.16303238095236</c:v>
                </c:pt>
                <c:pt idx="130">
                  <c:v>572.69814857142865</c:v>
                </c:pt>
                <c:pt idx="131">
                  <c:v>574.3950019047619</c:v>
                </c:pt>
                <c:pt idx="132">
                  <c:v>575.34046476190485</c:v>
                </c:pt>
                <c:pt idx="133">
                  <c:v>575.61993142857159</c:v>
                </c:pt>
                <c:pt idx="134">
                  <c:v>574.93043809523817</c:v>
                </c:pt>
                <c:pt idx="135">
                  <c:v>573.17379047619056</c:v>
                </c:pt>
                <c:pt idx="136">
                  <c:v>570.49609142857162</c:v>
                </c:pt>
                <c:pt idx="137">
                  <c:v>568.53394285714296</c:v>
                </c:pt>
                <c:pt idx="138">
                  <c:v>566.81886476190482</c:v>
                </c:pt>
                <c:pt idx="139">
                  <c:v>564.69327238095241</c:v>
                </c:pt>
                <c:pt idx="140">
                  <c:v>561.5707123809525</c:v>
                </c:pt>
                <c:pt idx="141">
                  <c:v>558.10770285714307</c:v>
                </c:pt>
                <c:pt idx="142">
                  <c:v>555.2257828571428</c:v>
                </c:pt>
                <c:pt idx="143">
                  <c:v>553.34003809523813</c:v>
                </c:pt>
                <c:pt idx="144">
                  <c:v>551.5117104761905</c:v>
                </c:pt>
                <c:pt idx="145">
                  <c:v>549.28917333333322</c:v>
                </c:pt>
                <c:pt idx="146">
                  <c:v>547.64409904761897</c:v>
                </c:pt>
                <c:pt idx="147">
                  <c:v>545.99716571428564</c:v>
                </c:pt>
                <c:pt idx="148">
                  <c:v>543.81516190476191</c:v>
                </c:pt>
                <c:pt idx="149">
                  <c:v>541.84240761904755</c:v>
                </c:pt>
                <c:pt idx="150">
                  <c:v>538.54857142857145</c:v>
                </c:pt>
                <c:pt idx="151">
                  <c:v>534.4833523809524</c:v>
                </c:pt>
                <c:pt idx="152">
                  <c:v>530.61372952380952</c:v>
                </c:pt>
                <c:pt idx="153">
                  <c:v>526.73999238095246</c:v>
                </c:pt>
                <c:pt idx="154">
                  <c:v>523.47123809523816</c:v>
                </c:pt>
                <c:pt idx="155">
                  <c:v>521.11893333333342</c:v>
                </c:pt>
                <c:pt idx="156">
                  <c:v>518.66270476190482</c:v>
                </c:pt>
                <c:pt idx="157">
                  <c:v>518.15539809523818</c:v>
                </c:pt>
                <c:pt idx="158">
                  <c:v>516.99602285714286</c:v>
                </c:pt>
                <c:pt idx="159">
                  <c:v>516.45738666666671</c:v>
                </c:pt>
                <c:pt idx="160">
                  <c:v>515.19064380952375</c:v>
                </c:pt>
                <c:pt idx="161">
                  <c:v>514.15058285714281</c:v>
                </c:pt>
                <c:pt idx="162">
                  <c:v>513.61142857142841</c:v>
                </c:pt>
                <c:pt idx="163">
                  <c:v>513.21493333333331</c:v>
                </c:pt>
                <c:pt idx="164">
                  <c:v>512.57663999999988</c:v>
                </c:pt>
                <c:pt idx="165">
                  <c:v>512.14954666666654</c:v>
                </c:pt>
                <c:pt idx="166">
                  <c:v>512.3367314285714</c:v>
                </c:pt>
                <c:pt idx="167">
                  <c:v>512.47107047619045</c:v>
                </c:pt>
                <c:pt idx="168">
                  <c:v>512.42489904761919</c:v>
                </c:pt>
                <c:pt idx="169">
                  <c:v>513.14377142857143</c:v>
                </c:pt>
                <c:pt idx="170">
                  <c:v>514.00396190476192</c:v>
                </c:pt>
                <c:pt idx="171">
                  <c:v>515.48958476190478</c:v>
                </c:pt>
                <c:pt idx="172">
                  <c:v>516.95436190476198</c:v>
                </c:pt>
                <c:pt idx="173">
                  <c:v>516.95908571428572</c:v>
                </c:pt>
                <c:pt idx="174">
                  <c:v>517.14605714285722</c:v>
                </c:pt>
                <c:pt idx="175">
                  <c:v>517.47032380952385</c:v>
                </c:pt>
                <c:pt idx="176">
                  <c:v>517.31044571428583</c:v>
                </c:pt>
                <c:pt idx="177">
                  <c:v>518.29214476190486</c:v>
                </c:pt>
                <c:pt idx="178">
                  <c:v>518.94412190476191</c:v>
                </c:pt>
                <c:pt idx="179">
                  <c:v>519.99820190476191</c:v>
                </c:pt>
                <c:pt idx="180">
                  <c:v>520.1882209523809</c:v>
                </c:pt>
                <c:pt idx="181">
                  <c:v>520.82687999999996</c:v>
                </c:pt>
                <c:pt idx="182">
                  <c:v>521.87038476190469</c:v>
                </c:pt>
                <c:pt idx="183">
                  <c:v>523.44914285714276</c:v>
                </c:pt>
                <c:pt idx="184">
                  <c:v>524.24091428571433</c:v>
                </c:pt>
                <c:pt idx="185">
                  <c:v>523.76947809523801</c:v>
                </c:pt>
                <c:pt idx="186">
                  <c:v>522.68284952380952</c:v>
                </c:pt>
                <c:pt idx="187">
                  <c:v>521.82957714285715</c:v>
                </c:pt>
                <c:pt idx="188">
                  <c:v>520.97581714285718</c:v>
                </c:pt>
                <c:pt idx="189">
                  <c:v>519.35466666666673</c:v>
                </c:pt>
                <c:pt idx="190">
                  <c:v>517.02238476190473</c:v>
                </c:pt>
                <c:pt idx="191">
                  <c:v>514.89642666666657</c:v>
                </c:pt>
                <c:pt idx="192">
                  <c:v>512.98069333333319</c:v>
                </c:pt>
                <c:pt idx="193">
                  <c:v>512.14162285714281</c:v>
                </c:pt>
                <c:pt idx="194">
                  <c:v>512.08481523809519</c:v>
                </c:pt>
                <c:pt idx="195">
                  <c:v>512.73825523809512</c:v>
                </c:pt>
                <c:pt idx="196">
                  <c:v>512.50947047619036</c:v>
                </c:pt>
                <c:pt idx="197">
                  <c:v>512.95128380952383</c:v>
                </c:pt>
                <c:pt idx="198">
                  <c:v>512.65737142857142</c:v>
                </c:pt>
                <c:pt idx="199">
                  <c:v>512.05662476190469</c:v>
                </c:pt>
                <c:pt idx="200">
                  <c:v>512.44156952380956</c:v>
                </c:pt>
                <c:pt idx="201">
                  <c:v>513.26598095238091</c:v>
                </c:pt>
                <c:pt idx="202">
                  <c:v>514.22040380952387</c:v>
                </c:pt>
                <c:pt idx="203">
                  <c:v>515.32312380952385</c:v>
                </c:pt>
                <c:pt idx="204">
                  <c:v>515.35155809523803</c:v>
                </c:pt>
                <c:pt idx="205">
                  <c:v>515.7030400000001</c:v>
                </c:pt>
                <c:pt idx="206">
                  <c:v>517.03341714285727</c:v>
                </c:pt>
                <c:pt idx="207">
                  <c:v>519.18201904761918</c:v>
                </c:pt>
                <c:pt idx="208">
                  <c:v>521.1729980952382</c:v>
                </c:pt>
                <c:pt idx="209">
                  <c:v>523.78471619047627</c:v>
                </c:pt>
                <c:pt idx="210">
                  <c:v>526.96076190476197</c:v>
                </c:pt>
                <c:pt idx="211">
                  <c:v>530.86524952380955</c:v>
                </c:pt>
                <c:pt idx="212">
                  <c:v>535.19823238095239</c:v>
                </c:pt>
                <c:pt idx="213">
                  <c:v>539.7405257142857</c:v>
                </c:pt>
                <c:pt idx="214">
                  <c:v>543.34040380952376</c:v>
                </c:pt>
                <c:pt idx="215">
                  <c:v>547.3613104761904</c:v>
                </c:pt>
                <c:pt idx="216">
                  <c:v>550.96383999999989</c:v>
                </c:pt>
                <c:pt idx="217">
                  <c:v>555.43356952380941</c:v>
                </c:pt>
                <c:pt idx="218">
                  <c:v>558.73974857142855</c:v>
                </c:pt>
                <c:pt idx="219">
                  <c:v>562.06601142857141</c:v>
                </c:pt>
                <c:pt idx="220">
                  <c:v>564.33529904761906</c:v>
                </c:pt>
                <c:pt idx="221">
                  <c:v>565.58192761904775</c:v>
                </c:pt>
                <c:pt idx="222">
                  <c:v>566.59547428571432</c:v>
                </c:pt>
                <c:pt idx="223">
                  <c:v>568.17164190476194</c:v>
                </c:pt>
                <c:pt idx="224">
                  <c:v>569.63520000000005</c:v>
                </c:pt>
                <c:pt idx="225">
                  <c:v>571.9088457142858</c:v>
                </c:pt>
                <c:pt idx="226">
                  <c:v>574.48512000000005</c:v>
                </c:pt>
                <c:pt idx="227">
                  <c:v>576.46561523809521</c:v>
                </c:pt>
                <c:pt idx="228">
                  <c:v>578.13409523809526</c:v>
                </c:pt>
                <c:pt idx="229">
                  <c:v>579.15401142857138</c:v>
                </c:pt>
                <c:pt idx="230">
                  <c:v>579.02287238095244</c:v>
                </c:pt>
                <c:pt idx="231">
                  <c:v>578.43489523809535</c:v>
                </c:pt>
                <c:pt idx="232">
                  <c:v>577.64038095238095</c:v>
                </c:pt>
                <c:pt idx="233">
                  <c:v>574.98718476190481</c:v>
                </c:pt>
                <c:pt idx="234">
                  <c:v>572.14363428571437</c:v>
                </c:pt>
                <c:pt idx="235">
                  <c:v>569.92877714285703</c:v>
                </c:pt>
                <c:pt idx="236">
                  <c:v>567.32769523809532</c:v>
                </c:pt>
                <c:pt idx="237">
                  <c:v>565.1236876190477</c:v>
                </c:pt>
                <c:pt idx="238">
                  <c:v>562.66535619047613</c:v>
                </c:pt>
                <c:pt idx="239">
                  <c:v>560.57819428571418</c:v>
                </c:pt>
                <c:pt idx="240">
                  <c:v>558.55990857142865</c:v>
                </c:pt>
                <c:pt idx="241">
                  <c:v>558.20507428571432</c:v>
                </c:pt>
                <c:pt idx="242">
                  <c:v>558.26380190476198</c:v>
                </c:pt>
                <c:pt idx="243">
                  <c:v>558.5865142857142</c:v>
                </c:pt>
                <c:pt idx="244">
                  <c:v>558.39616000000001</c:v>
                </c:pt>
                <c:pt idx="245">
                  <c:v>558.15975619047617</c:v>
                </c:pt>
                <c:pt idx="246">
                  <c:v>557.76798476190481</c:v>
                </c:pt>
                <c:pt idx="247">
                  <c:v>557.26927238095232</c:v>
                </c:pt>
                <c:pt idx="248">
                  <c:v>557.06057142857139</c:v>
                </c:pt>
                <c:pt idx="249">
                  <c:v>557.99917714285709</c:v>
                </c:pt>
                <c:pt idx="250">
                  <c:v>558.93738666666661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'J10.9'!$D$2</c:f>
              <c:strCache>
                <c:ptCount val="1"/>
                <c:pt idx="0">
                  <c:v>21 päeva tsentreeritud libisev keskmine</c:v>
                </c:pt>
              </c:strCache>
            </c:strRef>
          </c:tx>
          <c:marker>
            <c:symbol val="none"/>
          </c:marker>
          <c:val>
            <c:numRef>
              <c:f>'J10.9'!$D$3:$D$253</c:f>
              <c:numCache>
                <c:formatCode>General</c:formatCode>
                <c:ptCount val="251"/>
                <c:pt idx="10" formatCode="0.00">
                  <c:v>384.90325333333334</c:v>
                </c:pt>
                <c:pt idx="11" formatCode="0.00">
                  <c:v>384.49996190476185</c:v>
                </c:pt>
                <c:pt idx="12" formatCode="0.00">
                  <c:v>384.24207238095238</c:v>
                </c:pt>
                <c:pt idx="13" formatCode="0.00">
                  <c:v>384.39923809523805</c:v>
                </c:pt>
                <c:pt idx="14" formatCode="0.00">
                  <c:v>385.77731047619045</c:v>
                </c:pt>
                <c:pt idx="15" formatCode="0.00">
                  <c:v>386.60757333333333</c:v>
                </c:pt>
                <c:pt idx="16" formatCode="0.00">
                  <c:v>387.87940571428567</c:v>
                </c:pt>
                <c:pt idx="17" formatCode="0.00">
                  <c:v>389.07821714285717</c:v>
                </c:pt>
                <c:pt idx="18" formatCode="0.00">
                  <c:v>390.68233142857144</c:v>
                </c:pt>
                <c:pt idx="19" formatCode="0.00">
                  <c:v>392.72469333333328</c:v>
                </c:pt>
                <c:pt idx="20" formatCode="0.00">
                  <c:v>394.26904380952379</c:v>
                </c:pt>
                <c:pt idx="21" formatCode="0.00">
                  <c:v>396.43279238095226</c:v>
                </c:pt>
                <c:pt idx="22" formatCode="0.00">
                  <c:v>398.42203428571423</c:v>
                </c:pt>
                <c:pt idx="23" formatCode="0.00">
                  <c:v>401.13350095238093</c:v>
                </c:pt>
                <c:pt idx="24" formatCode="0.00">
                  <c:v>403.58503619047616</c:v>
                </c:pt>
                <c:pt idx="25" formatCode="0.00">
                  <c:v>405.38322285714287</c:v>
                </c:pt>
                <c:pt idx="26" formatCode="0.00">
                  <c:v>408.09776761904766</c:v>
                </c:pt>
                <c:pt idx="27" formatCode="0.00">
                  <c:v>411.24367238095232</c:v>
                </c:pt>
                <c:pt idx="28" formatCode="0.00">
                  <c:v>415.03445333333332</c:v>
                </c:pt>
                <c:pt idx="29" formatCode="0.00">
                  <c:v>418.96481523809518</c:v>
                </c:pt>
                <c:pt idx="30" formatCode="0.00">
                  <c:v>422.89938285714283</c:v>
                </c:pt>
                <c:pt idx="31" formatCode="0.00">
                  <c:v>426.37415619047613</c:v>
                </c:pt>
                <c:pt idx="32" formatCode="0.00">
                  <c:v>430.04693333333336</c:v>
                </c:pt>
                <c:pt idx="33" formatCode="0.00">
                  <c:v>434.17182476190476</c:v>
                </c:pt>
                <c:pt idx="34" formatCode="0.00">
                  <c:v>437.81982476190473</c:v>
                </c:pt>
                <c:pt idx="35" formatCode="0.00">
                  <c:v>439.67073523809529</c:v>
                </c:pt>
                <c:pt idx="36" formatCode="0.00">
                  <c:v>442.8242285714287</c:v>
                </c:pt>
                <c:pt idx="37" formatCode="0.00">
                  <c:v>446.22168380952394</c:v>
                </c:pt>
                <c:pt idx="38" formatCode="0.00">
                  <c:v>449.81171809523829</c:v>
                </c:pt>
                <c:pt idx="39" formatCode="0.00">
                  <c:v>452.99117714285717</c:v>
                </c:pt>
                <c:pt idx="40" formatCode="0.00">
                  <c:v>456.4279161904762</c:v>
                </c:pt>
                <c:pt idx="41" formatCode="0.00">
                  <c:v>459.32614095238091</c:v>
                </c:pt>
                <c:pt idx="42" formatCode="0.00">
                  <c:v>461.7575314285715</c:v>
                </c:pt>
                <c:pt idx="43" formatCode="0.00">
                  <c:v>464.7562057142859</c:v>
                </c:pt>
                <c:pt idx="44" formatCode="0.00">
                  <c:v>466.89584761904769</c:v>
                </c:pt>
                <c:pt idx="45" formatCode="0.00">
                  <c:v>468.84455619047617</c:v>
                </c:pt>
                <c:pt idx="46" formatCode="0.00">
                  <c:v>471.44265142857137</c:v>
                </c:pt>
                <c:pt idx="47" formatCode="0.00">
                  <c:v>473.64638476190476</c:v>
                </c:pt>
                <c:pt idx="48" formatCode="0.00">
                  <c:v>475.69203809523816</c:v>
                </c:pt>
                <c:pt idx="49" formatCode="0.00">
                  <c:v>477.53408000000007</c:v>
                </c:pt>
                <c:pt idx="50" formatCode="0.00">
                  <c:v>479.21685333333335</c:v>
                </c:pt>
                <c:pt idx="51" formatCode="0.00">
                  <c:v>481.30029714285706</c:v>
                </c:pt>
                <c:pt idx="52" formatCode="0.00">
                  <c:v>483.50966857142851</c:v>
                </c:pt>
                <c:pt idx="53" formatCode="0.00">
                  <c:v>485.27320380952381</c:v>
                </c:pt>
                <c:pt idx="54" formatCode="0.00">
                  <c:v>486.30235428571422</c:v>
                </c:pt>
                <c:pt idx="55" formatCode="0.00">
                  <c:v>487.57312000000007</c:v>
                </c:pt>
                <c:pt idx="56" formatCode="0.00">
                  <c:v>490.4120076190477</c:v>
                </c:pt>
                <c:pt idx="57" formatCode="0.00">
                  <c:v>492.8271542857143</c:v>
                </c:pt>
                <c:pt idx="58" formatCode="0.00">
                  <c:v>495.17266285714294</c:v>
                </c:pt>
                <c:pt idx="59" formatCode="0.00">
                  <c:v>497.72891428571427</c:v>
                </c:pt>
                <c:pt idx="60" formatCode="0.00">
                  <c:v>500.30564571428573</c:v>
                </c:pt>
                <c:pt idx="61" formatCode="0.00">
                  <c:v>503.32909714285711</c:v>
                </c:pt>
                <c:pt idx="62" formatCode="0.00">
                  <c:v>506.83132952380947</c:v>
                </c:pt>
                <c:pt idx="63" formatCode="0.00">
                  <c:v>510.68537904761911</c:v>
                </c:pt>
                <c:pt idx="64" formatCode="0.00">
                  <c:v>513.32544000000007</c:v>
                </c:pt>
                <c:pt idx="65" formatCode="0.00">
                  <c:v>517.26467047619042</c:v>
                </c:pt>
                <c:pt idx="66" formatCode="0.00">
                  <c:v>521.15428571428561</c:v>
                </c:pt>
                <c:pt idx="67" formatCode="0.00">
                  <c:v>525.59689142857144</c:v>
                </c:pt>
                <c:pt idx="68" formatCode="0.00">
                  <c:v>530.32274285714288</c:v>
                </c:pt>
                <c:pt idx="69" formatCode="0.00">
                  <c:v>534.1366857142857</c:v>
                </c:pt>
                <c:pt idx="70" formatCode="0.00">
                  <c:v>537.00793904761906</c:v>
                </c:pt>
                <c:pt idx="71" formatCode="0.00">
                  <c:v>539.85453714285723</c:v>
                </c:pt>
                <c:pt idx="72" formatCode="0.00">
                  <c:v>543.41671619047634</c:v>
                </c:pt>
                <c:pt idx="73" formatCode="0.00">
                  <c:v>547.29286095238103</c:v>
                </c:pt>
                <c:pt idx="74" formatCode="0.00">
                  <c:v>550.10715428571439</c:v>
                </c:pt>
                <c:pt idx="75" formatCode="0.00">
                  <c:v>552.87451428571433</c:v>
                </c:pt>
                <c:pt idx="76" formatCode="0.00">
                  <c:v>555.93877333333342</c:v>
                </c:pt>
                <c:pt idx="77" formatCode="0.00">
                  <c:v>557.48153904761909</c:v>
                </c:pt>
                <c:pt idx="78" formatCode="0.00">
                  <c:v>558.60772571428572</c:v>
                </c:pt>
                <c:pt idx="79" formatCode="0.00">
                  <c:v>560.22668190476202</c:v>
                </c:pt>
                <c:pt idx="80" formatCode="0.00">
                  <c:v>562.30336000000011</c:v>
                </c:pt>
                <c:pt idx="81" formatCode="0.00">
                  <c:v>564.59495619047618</c:v>
                </c:pt>
                <c:pt idx="82" formatCode="0.00">
                  <c:v>566.3716571428572</c:v>
                </c:pt>
                <c:pt idx="83" formatCode="0.00">
                  <c:v>567.98177523809522</c:v>
                </c:pt>
                <c:pt idx="84" formatCode="0.00">
                  <c:v>570.43547428571435</c:v>
                </c:pt>
                <c:pt idx="85" formatCode="0.00">
                  <c:v>574.46083047619049</c:v>
                </c:pt>
                <c:pt idx="86" formatCode="0.00">
                  <c:v>577.10546285714281</c:v>
                </c:pt>
                <c:pt idx="87" formatCode="0.00">
                  <c:v>579.36902095238099</c:v>
                </c:pt>
                <c:pt idx="88" formatCode="0.00">
                  <c:v>580.0802133333334</c:v>
                </c:pt>
                <c:pt idx="89" formatCode="0.00">
                  <c:v>580.20492190476193</c:v>
                </c:pt>
                <c:pt idx="90" formatCode="0.00">
                  <c:v>580.82297904761924</c:v>
                </c:pt>
                <c:pt idx="91" formatCode="0.00">
                  <c:v>581.24431238095258</c:v>
                </c:pt>
                <c:pt idx="92" formatCode="0.00">
                  <c:v>580.97984000000019</c:v>
                </c:pt>
                <c:pt idx="93" formatCode="0.00">
                  <c:v>579.6492800000002</c:v>
                </c:pt>
                <c:pt idx="94" formatCode="0.00">
                  <c:v>577.74019047619061</c:v>
                </c:pt>
                <c:pt idx="95" formatCode="0.00">
                  <c:v>576.96448000000009</c:v>
                </c:pt>
                <c:pt idx="96" formatCode="0.00">
                  <c:v>576.45321142857154</c:v>
                </c:pt>
                <c:pt idx="97" formatCode="0.00">
                  <c:v>575.70736761904777</c:v>
                </c:pt>
                <c:pt idx="98" formatCode="0.00">
                  <c:v>576.29766095238097</c:v>
                </c:pt>
                <c:pt idx="99" formatCode="0.00">
                  <c:v>576.26858666666681</c:v>
                </c:pt>
                <c:pt idx="100" formatCode="0.00">
                  <c:v>575.65592380952387</c:v>
                </c:pt>
                <c:pt idx="101" formatCode="0.00">
                  <c:v>574.6537447619047</c:v>
                </c:pt>
                <c:pt idx="102" formatCode="0.00">
                  <c:v>573.73851428571436</c:v>
                </c:pt>
                <c:pt idx="103" formatCode="0.00">
                  <c:v>573.39824761904765</c:v>
                </c:pt>
                <c:pt idx="104" formatCode="0.00">
                  <c:v>574.09395809523812</c:v>
                </c:pt>
                <c:pt idx="105" formatCode="0.00">
                  <c:v>574.00603428571435</c:v>
                </c:pt>
                <c:pt idx="106" formatCode="0.00">
                  <c:v>572.60355047619043</c:v>
                </c:pt>
                <c:pt idx="107" formatCode="0.00">
                  <c:v>571.14310095238091</c:v>
                </c:pt>
                <c:pt idx="108" formatCode="0.00">
                  <c:v>570.66672761904761</c:v>
                </c:pt>
                <c:pt idx="109" formatCode="0.00">
                  <c:v>570.84565333333319</c:v>
                </c:pt>
                <c:pt idx="110" formatCode="0.00">
                  <c:v>570.577219047619</c:v>
                </c:pt>
                <c:pt idx="111" formatCode="0.00">
                  <c:v>569.88227047619057</c:v>
                </c:pt>
                <c:pt idx="112" formatCode="0.00">
                  <c:v>569.44057904761905</c:v>
                </c:pt>
                <c:pt idx="113" formatCode="0.00">
                  <c:v>569.78694095238097</c:v>
                </c:pt>
                <c:pt idx="114" formatCode="0.00">
                  <c:v>570.18404571428573</c:v>
                </c:pt>
                <c:pt idx="115" formatCode="0.00">
                  <c:v>570.12735999999995</c:v>
                </c:pt>
                <c:pt idx="116" formatCode="0.00">
                  <c:v>569.91076571428562</c:v>
                </c:pt>
                <c:pt idx="117" formatCode="0.00">
                  <c:v>570.14814476190475</c:v>
                </c:pt>
                <c:pt idx="118" formatCode="0.00">
                  <c:v>570.52278857142846</c:v>
                </c:pt>
                <c:pt idx="119" formatCode="0.00">
                  <c:v>571.16303238095236</c:v>
                </c:pt>
                <c:pt idx="120" formatCode="0.00">
                  <c:v>572.69814857142865</c:v>
                </c:pt>
                <c:pt idx="121" formatCode="0.00">
                  <c:v>574.3950019047619</c:v>
                </c:pt>
                <c:pt idx="122" formatCode="0.00">
                  <c:v>575.34046476190485</c:v>
                </c:pt>
                <c:pt idx="123" formatCode="0.00">
                  <c:v>575.61993142857159</c:v>
                </c:pt>
                <c:pt idx="124" formatCode="0.00">
                  <c:v>574.93043809523817</c:v>
                </c:pt>
                <c:pt idx="125" formatCode="0.00">
                  <c:v>573.17379047619056</c:v>
                </c:pt>
                <c:pt idx="126" formatCode="0.00">
                  <c:v>570.49609142857162</c:v>
                </c:pt>
                <c:pt idx="127" formatCode="0.00">
                  <c:v>568.53394285714296</c:v>
                </c:pt>
                <c:pt idx="128" formatCode="0.00">
                  <c:v>566.81886476190482</c:v>
                </c:pt>
                <c:pt idx="129" formatCode="0.00">
                  <c:v>564.69327238095241</c:v>
                </c:pt>
                <c:pt idx="130" formatCode="0.00">
                  <c:v>561.5707123809525</c:v>
                </c:pt>
                <c:pt idx="131" formatCode="0.00">
                  <c:v>558.10770285714307</c:v>
                </c:pt>
                <c:pt idx="132" formatCode="0.00">
                  <c:v>555.2257828571428</c:v>
                </c:pt>
                <c:pt idx="133" formatCode="0.00">
                  <c:v>553.34003809523813</c:v>
                </c:pt>
                <c:pt idx="134" formatCode="0.00">
                  <c:v>551.5117104761905</c:v>
                </c:pt>
                <c:pt idx="135" formatCode="0.00">
                  <c:v>549.28917333333322</c:v>
                </c:pt>
                <c:pt idx="136" formatCode="0.00">
                  <c:v>547.64409904761897</c:v>
                </c:pt>
                <c:pt idx="137" formatCode="0.00">
                  <c:v>545.99716571428564</c:v>
                </c:pt>
                <c:pt idx="138" formatCode="0.00">
                  <c:v>543.81516190476191</c:v>
                </c:pt>
                <c:pt idx="139" formatCode="0.00">
                  <c:v>541.84240761904755</c:v>
                </c:pt>
                <c:pt idx="140" formatCode="0.00">
                  <c:v>538.54857142857145</c:v>
                </c:pt>
                <c:pt idx="141" formatCode="0.00">
                  <c:v>534.4833523809524</c:v>
                </c:pt>
                <c:pt idx="142" formatCode="0.00">
                  <c:v>530.61372952380952</c:v>
                </c:pt>
                <c:pt idx="143" formatCode="0.00">
                  <c:v>526.73999238095246</c:v>
                </c:pt>
                <c:pt idx="144" formatCode="0.00">
                  <c:v>523.47123809523816</c:v>
                </c:pt>
                <c:pt idx="145" formatCode="0.00">
                  <c:v>521.11893333333342</c:v>
                </c:pt>
                <c:pt idx="146" formatCode="0.00">
                  <c:v>518.66270476190482</c:v>
                </c:pt>
                <c:pt idx="147" formatCode="0.00">
                  <c:v>518.15539809523818</c:v>
                </c:pt>
                <c:pt idx="148" formatCode="0.00">
                  <c:v>516.99602285714286</c:v>
                </c:pt>
                <c:pt idx="149" formatCode="0.00">
                  <c:v>516.45738666666671</c:v>
                </c:pt>
                <c:pt idx="150" formatCode="0.00">
                  <c:v>515.19064380952375</c:v>
                </c:pt>
                <c:pt idx="151" formatCode="0.00">
                  <c:v>514.15058285714281</c:v>
                </c:pt>
                <c:pt idx="152" formatCode="0.00">
                  <c:v>513.61142857142841</c:v>
                </c:pt>
                <c:pt idx="153" formatCode="0.00">
                  <c:v>513.21493333333331</c:v>
                </c:pt>
                <c:pt idx="154" formatCode="0.00">
                  <c:v>512.57663999999988</c:v>
                </c:pt>
                <c:pt idx="155" formatCode="0.00">
                  <c:v>512.14954666666654</c:v>
                </c:pt>
                <c:pt idx="156" formatCode="0.00">
                  <c:v>512.3367314285714</c:v>
                </c:pt>
                <c:pt idx="157" formatCode="0.00">
                  <c:v>512.47107047619045</c:v>
                </c:pt>
                <c:pt idx="158" formatCode="0.00">
                  <c:v>512.42489904761919</c:v>
                </c:pt>
                <c:pt idx="159" formatCode="0.00">
                  <c:v>513.14377142857143</c:v>
                </c:pt>
                <c:pt idx="160" formatCode="0.00">
                  <c:v>514.00396190476192</c:v>
                </c:pt>
                <c:pt idx="161" formatCode="0.00">
                  <c:v>515.48958476190478</c:v>
                </c:pt>
                <c:pt idx="162" formatCode="0.00">
                  <c:v>516.95436190476198</c:v>
                </c:pt>
                <c:pt idx="163" formatCode="0.00">
                  <c:v>516.95908571428572</c:v>
                </c:pt>
                <c:pt idx="164" formatCode="0.00">
                  <c:v>517.14605714285722</c:v>
                </c:pt>
                <c:pt idx="165" formatCode="0.00">
                  <c:v>517.47032380952385</c:v>
                </c:pt>
                <c:pt idx="166" formatCode="0.00">
                  <c:v>517.31044571428583</c:v>
                </c:pt>
                <c:pt idx="167" formatCode="0.00">
                  <c:v>518.29214476190486</c:v>
                </c:pt>
                <c:pt idx="168" formatCode="0.00">
                  <c:v>518.94412190476191</c:v>
                </c:pt>
                <c:pt idx="169" formatCode="0.00">
                  <c:v>519.99820190476191</c:v>
                </c:pt>
                <c:pt idx="170" formatCode="0.00">
                  <c:v>520.1882209523809</c:v>
                </c:pt>
                <c:pt idx="171" formatCode="0.00">
                  <c:v>520.82687999999996</c:v>
                </c:pt>
                <c:pt idx="172" formatCode="0.00">
                  <c:v>521.87038476190469</c:v>
                </c:pt>
                <c:pt idx="173" formatCode="0.00">
                  <c:v>523.44914285714276</c:v>
                </c:pt>
                <c:pt idx="174" formatCode="0.00">
                  <c:v>524.24091428571433</c:v>
                </c:pt>
                <c:pt idx="175" formatCode="0.00">
                  <c:v>523.76947809523801</c:v>
                </c:pt>
                <c:pt idx="176" formatCode="0.00">
                  <c:v>522.68284952380952</c:v>
                </c:pt>
                <c:pt idx="177" formatCode="0.00">
                  <c:v>521.82957714285715</c:v>
                </c:pt>
                <c:pt idx="178" formatCode="0.00">
                  <c:v>520.97581714285718</c:v>
                </c:pt>
                <c:pt idx="179" formatCode="0.00">
                  <c:v>519.35466666666673</c:v>
                </c:pt>
                <c:pt idx="180" formatCode="0.00">
                  <c:v>517.02238476190473</c:v>
                </c:pt>
                <c:pt idx="181" formatCode="0.00">
                  <c:v>514.89642666666657</c:v>
                </c:pt>
                <c:pt idx="182" formatCode="0.00">
                  <c:v>512.98069333333319</c:v>
                </c:pt>
                <c:pt idx="183" formatCode="0.00">
                  <c:v>512.14162285714281</c:v>
                </c:pt>
                <c:pt idx="184" formatCode="0.00">
                  <c:v>512.08481523809519</c:v>
                </c:pt>
                <c:pt idx="185" formatCode="0.00">
                  <c:v>512.73825523809512</c:v>
                </c:pt>
                <c:pt idx="186" formatCode="0.00">
                  <c:v>512.50947047619036</c:v>
                </c:pt>
                <c:pt idx="187" formatCode="0.00">
                  <c:v>512.95128380952383</c:v>
                </c:pt>
                <c:pt idx="188" formatCode="0.00">
                  <c:v>512.65737142857142</c:v>
                </c:pt>
                <c:pt idx="189" formatCode="0.00">
                  <c:v>512.05662476190469</c:v>
                </c:pt>
                <c:pt idx="190" formatCode="0.00">
                  <c:v>512.44156952380956</c:v>
                </c:pt>
                <c:pt idx="191" formatCode="0.00">
                  <c:v>513.26598095238091</c:v>
                </c:pt>
                <c:pt idx="192" formatCode="0.00">
                  <c:v>514.22040380952387</c:v>
                </c:pt>
                <c:pt idx="193" formatCode="0.00">
                  <c:v>515.32312380952385</c:v>
                </c:pt>
                <c:pt idx="194" formatCode="0.00">
                  <c:v>515.35155809523803</c:v>
                </c:pt>
                <c:pt idx="195" formatCode="0.00">
                  <c:v>515.7030400000001</c:v>
                </c:pt>
                <c:pt idx="196" formatCode="0.00">
                  <c:v>517.03341714285727</c:v>
                </c:pt>
                <c:pt idx="197" formatCode="0.00">
                  <c:v>519.18201904761918</c:v>
                </c:pt>
                <c:pt idx="198" formatCode="0.00">
                  <c:v>521.1729980952382</c:v>
                </c:pt>
                <c:pt idx="199" formatCode="0.00">
                  <c:v>523.78471619047627</c:v>
                </c:pt>
                <c:pt idx="200" formatCode="0.00">
                  <c:v>526.96076190476197</c:v>
                </c:pt>
                <c:pt idx="201" formatCode="0.00">
                  <c:v>530.86524952380955</c:v>
                </c:pt>
                <c:pt idx="202" formatCode="0.00">
                  <c:v>535.19823238095239</c:v>
                </c:pt>
                <c:pt idx="203" formatCode="0.00">
                  <c:v>539.7405257142857</c:v>
                </c:pt>
                <c:pt idx="204" formatCode="0.00">
                  <c:v>543.34040380952376</c:v>
                </c:pt>
                <c:pt idx="205" formatCode="0.00">
                  <c:v>547.3613104761904</c:v>
                </c:pt>
                <c:pt idx="206" formatCode="0.00">
                  <c:v>550.96383999999989</c:v>
                </c:pt>
                <c:pt idx="207" formatCode="0.00">
                  <c:v>555.43356952380941</c:v>
                </c:pt>
                <c:pt idx="208" formatCode="0.00">
                  <c:v>558.73974857142855</c:v>
                </c:pt>
                <c:pt idx="209" formatCode="0.00">
                  <c:v>562.06601142857141</c:v>
                </c:pt>
                <c:pt idx="210" formatCode="0.00">
                  <c:v>564.33529904761906</c:v>
                </c:pt>
                <c:pt idx="211" formatCode="0.00">
                  <c:v>565.58192761904775</c:v>
                </c:pt>
                <c:pt idx="212" formatCode="0.00">
                  <c:v>566.59547428571432</c:v>
                </c:pt>
                <c:pt idx="213" formatCode="0.00">
                  <c:v>568.17164190476194</c:v>
                </c:pt>
                <c:pt idx="214" formatCode="0.00">
                  <c:v>569.63520000000005</c:v>
                </c:pt>
                <c:pt idx="215" formatCode="0.00">
                  <c:v>571.9088457142858</c:v>
                </c:pt>
                <c:pt idx="216" formatCode="0.00">
                  <c:v>574.48512000000005</c:v>
                </c:pt>
                <c:pt idx="217" formatCode="0.00">
                  <c:v>576.46561523809521</c:v>
                </c:pt>
                <c:pt idx="218" formatCode="0.00">
                  <c:v>578.13409523809526</c:v>
                </c:pt>
                <c:pt idx="219" formatCode="0.00">
                  <c:v>579.15401142857138</c:v>
                </c:pt>
                <c:pt idx="220" formatCode="0.00">
                  <c:v>579.02287238095244</c:v>
                </c:pt>
                <c:pt idx="221" formatCode="0.00">
                  <c:v>578.43489523809535</c:v>
                </c:pt>
                <c:pt idx="222" formatCode="0.00">
                  <c:v>577.64038095238095</c:v>
                </c:pt>
                <c:pt idx="223" formatCode="0.00">
                  <c:v>574.98718476190481</c:v>
                </c:pt>
                <c:pt idx="224" formatCode="0.00">
                  <c:v>572.14363428571437</c:v>
                </c:pt>
                <c:pt idx="225" formatCode="0.00">
                  <c:v>569.92877714285703</c:v>
                </c:pt>
                <c:pt idx="226" formatCode="0.00">
                  <c:v>567.32769523809532</c:v>
                </c:pt>
                <c:pt idx="227" formatCode="0.00">
                  <c:v>565.1236876190477</c:v>
                </c:pt>
                <c:pt idx="228" formatCode="0.00">
                  <c:v>562.66535619047613</c:v>
                </c:pt>
                <c:pt idx="229" formatCode="0.00">
                  <c:v>560.57819428571418</c:v>
                </c:pt>
                <c:pt idx="230" formatCode="0.00">
                  <c:v>558.55990857142865</c:v>
                </c:pt>
                <c:pt idx="231" formatCode="0.00">
                  <c:v>558.20507428571432</c:v>
                </c:pt>
                <c:pt idx="232" formatCode="0.00">
                  <c:v>558.26380190476198</c:v>
                </c:pt>
                <c:pt idx="233" formatCode="0.00">
                  <c:v>558.5865142857142</c:v>
                </c:pt>
                <c:pt idx="234" formatCode="0.00">
                  <c:v>558.39616000000001</c:v>
                </c:pt>
                <c:pt idx="235" formatCode="0.00">
                  <c:v>558.15975619047617</c:v>
                </c:pt>
                <c:pt idx="236" formatCode="0.00">
                  <c:v>557.76798476190481</c:v>
                </c:pt>
                <c:pt idx="237" formatCode="0.00">
                  <c:v>557.26927238095232</c:v>
                </c:pt>
                <c:pt idx="238" formatCode="0.00">
                  <c:v>557.06057142857139</c:v>
                </c:pt>
                <c:pt idx="239" formatCode="0.00">
                  <c:v>557.99917714285709</c:v>
                </c:pt>
                <c:pt idx="240" formatCode="0.00">
                  <c:v>558.93738666666661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4429312"/>
        <c:axId val="364430848"/>
      </c:lineChart>
      <c:dateAx>
        <c:axId val="364429312"/>
        <c:scaling>
          <c:orientation val="minMax"/>
        </c:scaling>
        <c:delete val="0"/>
        <c:axPos val="b"/>
        <c:numFmt formatCode="ddd\,dd/mm/yyyy" sourceLinked="1"/>
        <c:majorTickMark val="out"/>
        <c:minorTickMark val="none"/>
        <c:tickLblPos val="nextTo"/>
        <c:crossAx val="364430848"/>
        <c:crosses val="autoZero"/>
        <c:auto val="0"/>
        <c:lblOffset val="100"/>
        <c:baseTimeUnit val="days"/>
      </c:dateAx>
      <c:valAx>
        <c:axId val="364430848"/>
        <c:scaling>
          <c:orientation val="minMax"/>
          <c:min val="35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t-EE"/>
                  <a:t>Hind, eurot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364429312"/>
        <c:crosses val="autoZero"/>
        <c:crossBetween val="between"/>
      </c:valAx>
    </c:plotArea>
    <c:legend>
      <c:legendPos val="t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t-E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Silumata</c:v>
          </c:tx>
          <c:marker>
            <c:symbol val="square"/>
            <c:size val="3"/>
          </c:marker>
          <c:cat>
            <c:numRef>
              <c:f>'N10.8,9'!$A$7:$A$26</c:f>
              <c:numCache>
                <c:formatCode>m/d/yyyy</c:formatCode>
                <c:ptCount val="20"/>
                <c:pt idx="0">
                  <c:v>42100</c:v>
                </c:pt>
                <c:pt idx="1">
                  <c:v>42101</c:v>
                </c:pt>
                <c:pt idx="2">
                  <c:v>42102</c:v>
                </c:pt>
                <c:pt idx="3">
                  <c:v>42103</c:v>
                </c:pt>
                <c:pt idx="4">
                  <c:v>42104</c:v>
                </c:pt>
                <c:pt idx="5">
                  <c:v>42107</c:v>
                </c:pt>
                <c:pt idx="6">
                  <c:v>42108</c:v>
                </c:pt>
                <c:pt idx="7">
                  <c:v>42109</c:v>
                </c:pt>
                <c:pt idx="8">
                  <c:v>42110</c:v>
                </c:pt>
                <c:pt idx="9">
                  <c:v>42111</c:v>
                </c:pt>
                <c:pt idx="10">
                  <c:v>42114</c:v>
                </c:pt>
                <c:pt idx="11">
                  <c:v>42115</c:v>
                </c:pt>
                <c:pt idx="12">
                  <c:v>42116</c:v>
                </c:pt>
                <c:pt idx="13">
                  <c:v>42117</c:v>
                </c:pt>
                <c:pt idx="14">
                  <c:v>42118</c:v>
                </c:pt>
                <c:pt idx="15">
                  <c:v>42121</c:v>
                </c:pt>
                <c:pt idx="16">
                  <c:v>42122</c:v>
                </c:pt>
                <c:pt idx="17">
                  <c:v>42123</c:v>
                </c:pt>
                <c:pt idx="18">
                  <c:v>42124</c:v>
                </c:pt>
                <c:pt idx="19">
                  <c:v>42125</c:v>
                </c:pt>
              </c:numCache>
            </c:numRef>
          </c:cat>
          <c:val>
            <c:numRef>
              <c:f>'N10.8,9'!$B$7:$B$26</c:f>
              <c:numCache>
                <c:formatCode>0.00</c:formatCode>
                <c:ptCount val="20"/>
                <c:pt idx="0">
                  <c:v>2080.62</c:v>
                </c:pt>
                <c:pt idx="1">
                  <c:v>2076.33</c:v>
                </c:pt>
                <c:pt idx="2">
                  <c:v>2081.9</c:v>
                </c:pt>
                <c:pt idx="3">
                  <c:v>2091.1799999999998</c:v>
                </c:pt>
                <c:pt idx="4">
                  <c:v>2102.06</c:v>
                </c:pt>
                <c:pt idx="5">
                  <c:v>2092.4299999999998</c:v>
                </c:pt>
                <c:pt idx="6">
                  <c:v>2095.84</c:v>
                </c:pt>
                <c:pt idx="7">
                  <c:v>2106.63</c:v>
                </c:pt>
                <c:pt idx="8">
                  <c:v>2104.9899999999998</c:v>
                </c:pt>
                <c:pt idx="9">
                  <c:v>2081.1799999999998</c:v>
                </c:pt>
                <c:pt idx="10">
                  <c:v>2100.4</c:v>
                </c:pt>
                <c:pt idx="11">
                  <c:v>2097.29</c:v>
                </c:pt>
                <c:pt idx="12">
                  <c:v>2107.96</c:v>
                </c:pt>
                <c:pt idx="13">
                  <c:v>2112.9299999999998</c:v>
                </c:pt>
                <c:pt idx="14">
                  <c:v>2117.69</c:v>
                </c:pt>
                <c:pt idx="15">
                  <c:v>2108.92</c:v>
                </c:pt>
                <c:pt idx="16">
                  <c:v>2114.7600000000002</c:v>
                </c:pt>
                <c:pt idx="17">
                  <c:v>2106.85</c:v>
                </c:pt>
                <c:pt idx="18">
                  <c:v>2085.5100000000002</c:v>
                </c:pt>
                <c:pt idx="19">
                  <c:v>2108.29</c:v>
                </c:pt>
              </c:numCache>
            </c:numRef>
          </c:val>
          <c:smooth val="0"/>
        </c:ser>
        <c:ser>
          <c:idx val="1"/>
          <c:order val="1"/>
          <c:tx>
            <c:v>Silutud konstandiga 0,2</c:v>
          </c:tx>
          <c:marker>
            <c:symbol val="none"/>
          </c:marker>
          <c:cat>
            <c:numRef>
              <c:f>'N10.8,9'!$A$7:$A$26</c:f>
              <c:numCache>
                <c:formatCode>m/d/yyyy</c:formatCode>
                <c:ptCount val="20"/>
                <c:pt idx="0">
                  <c:v>42100</c:v>
                </c:pt>
                <c:pt idx="1">
                  <c:v>42101</c:v>
                </c:pt>
                <c:pt idx="2">
                  <c:v>42102</c:v>
                </c:pt>
                <c:pt idx="3">
                  <c:v>42103</c:v>
                </c:pt>
                <c:pt idx="4">
                  <c:v>42104</c:v>
                </c:pt>
                <c:pt idx="5">
                  <c:v>42107</c:v>
                </c:pt>
                <c:pt idx="6">
                  <c:v>42108</c:v>
                </c:pt>
                <c:pt idx="7">
                  <c:v>42109</c:v>
                </c:pt>
                <c:pt idx="8">
                  <c:v>42110</c:v>
                </c:pt>
                <c:pt idx="9">
                  <c:v>42111</c:v>
                </c:pt>
                <c:pt idx="10">
                  <c:v>42114</c:v>
                </c:pt>
                <c:pt idx="11">
                  <c:v>42115</c:v>
                </c:pt>
                <c:pt idx="12">
                  <c:v>42116</c:v>
                </c:pt>
                <c:pt idx="13">
                  <c:v>42117</c:v>
                </c:pt>
                <c:pt idx="14">
                  <c:v>42118</c:v>
                </c:pt>
                <c:pt idx="15">
                  <c:v>42121</c:v>
                </c:pt>
                <c:pt idx="16">
                  <c:v>42122</c:v>
                </c:pt>
                <c:pt idx="17">
                  <c:v>42123</c:v>
                </c:pt>
                <c:pt idx="18">
                  <c:v>42124</c:v>
                </c:pt>
                <c:pt idx="19">
                  <c:v>42125</c:v>
                </c:pt>
              </c:numCache>
            </c:numRef>
          </c:cat>
          <c:val>
            <c:numRef>
              <c:f>'N10.8,9'!$C$7:$C$26</c:f>
              <c:numCache>
                <c:formatCode>0.00</c:formatCode>
                <c:ptCount val="20"/>
                <c:pt idx="0">
                  <c:v>2080.62</c:v>
                </c:pt>
                <c:pt idx="1">
                  <c:v>2079.7620000000002</c:v>
                </c:pt>
                <c:pt idx="2">
                  <c:v>2080.1896000000002</c:v>
                </c:pt>
                <c:pt idx="3">
                  <c:v>2082.3876800000003</c:v>
                </c:pt>
                <c:pt idx="4">
                  <c:v>2086.3221440000007</c:v>
                </c:pt>
                <c:pt idx="5">
                  <c:v>2087.5437152000004</c:v>
                </c:pt>
                <c:pt idx="6">
                  <c:v>2089.2029721600006</c:v>
                </c:pt>
                <c:pt idx="7">
                  <c:v>2092.6883777280009</c:v>
                </c:pt>
                <c:pt idx="8">
                  <c:v>2095.1487021824009</c:v>
                </c:pt>
                <c:pt idx="9">
                  <c:v>2092.3549617459207</c:v>
                </c:pt>
                <c:pt idx="10">
                  <c:v>2093.9639693967365</c:v>
                </c:pt>
                <c:pt idx="11">
                  <c:v>2094.6291755173893</c:v>
                </c:pt>
                <c:pt idx="12">
                  <c:v>2097.2953404139116</c:v>
                </c:pt>
                <c:pt idx="13">
                  <c:v>2100.4222723311295</c:v>
                </c:pt>
                <c:pt idx="14">
                  <c:v>2103.8758178649036</c:v>
                </c:pt>
                <c:pt idx="15">
                  <c:v>2104.8846542919232</c:v>
                </c:pt>
                <c:pt idx="16">
                  <c:v>2106.8597234335389</c:v>
                </c:pt>
                <c:pt idx="17">
                  <c:v>2106.8577787468312</c:v>
                </c:pt>
                <c:pt idx="18">
                  <c:v>2102.588222997465</c:v>
                </c:pt>
                <c:pt idx="19">
                  <c:v>2103.7285783979719</c:v>
                </c:pt>
              </c:numCache>
            </c:numRef>
          </c:val>
          <c:smooth val="0"/>
        </c:ser>
        <c:ser>
          <c:idx val="2"/>
          <c:order val="2"/>
          <c:tx>
            <c:v>Silutud konstandiga 0,5</c:v>
          </c:tx>
          <c:marker>
            <c:symbol val="none"/>
          </c:marker>
          <c:cat>
            <c:numRef>
              <c:f>'N10.8,9'!$A$7:$A$26</c:f>
              <c:numCache>
                <c:formatCode>m/d/yyyy</c:formatCode>
                <c:ptCount val="20"/>
                <c:pt idx="0">
                  <c:v>42100</c:v>
                </c:pt>
                <c:pt idx="1">
                  <c:v>42101</c:v>
                </c:pt>
                <c:pt idx="2">
                  <c:v>42102</c:v>
                </c:pt>
                <c:pt idx="3">
                  <c:v>42103</c:v>
                </c:pt>
                <c:pt idx="4">
                  <c:v>42104</c:v>
                </c:pt>
                <c:pt idx="5">
                  <c:v>42107</c:v>
                </c:pt>
                <c:pt idx="6">
                  <c:v>42108</c:v>
                </c:pt>
                <c:pt idx="7">
                  <c:v>42109</c:v>
                </c:pt>
                <c:pt idx="8">
                  <c:v>42110</c:v>
                </c:pt>
                <c:pt idx="9">
                  <c:v>42111</c:v>
                </c:pt>
                <c:pt idx="10">
                  <c:v>42114</c:v>
                </c:pt>
                <c:pt idx="11">
                  <c:v>42115</c:v>
                </c:pt>
                <c:pt idx="12">
                  <c:v>42116</c:v>
                </c:pt>
                <c:pt idx="13">
                  <c:v>42117</c:v>
                </c:pt>
                <c:pt idx="14">
                  <c:v>42118</c:v>
                </c:pt>
                <c:pt idx="15">
                  <c:v>42121</c:v>
                </c:pt>
                <c:pt idx="16">
                  <c:v>42122</c:v>
                </c:pt>
                <c:pt idx="17">
                  <c:v>42123</c:v>
                </c:pt>
                <c:pt idx="18">
                  <c:v>42124</c:v>
                </c:pt>
                <c:pt idx="19">
                  <c:v>42125</c:v>
                </c:pt>
              </c:numCache>
            </c:numRef>
          </c:cat>
          <c:val>
            <c:numRef>
              <c:f>'N10.8,9'!$D$7:$D$26</c:f>
              <c:numCache>
                <c:formatCode>0.00</c:formatCode>
                <c:ptCount val="20"/>
                <c:pt idx="0">
                  <c:v>2080.62</c:v>
                </c:pt>
                <c:pt idx="1">
                  <c:v>2078.4749999999999</c:v>
                </c:pt>
                <c:pt idx="2">
                  <c:v>2080.1875</c:v>
                </c:pt>
                <c:pt idx="3">
                  <c:v>2085.6837500000001</c:v>
                </c:pt>
                <c:pt idx="4">
                  <c:v>2093.8718749999998</c:v>
                </c:pt>
                <c:pt idx="5">
                  <c:v>2093.1509374999996</c:v>
                </c:pt>
                <c:pt idx="6">
                  <c:v>2094.4954687499999</c:v>
                </c:pt>
                <c:pt idx="7">
                  <c:v>2100.5627343750002</c:v>
                </c:pt>
                <c:pt idx="8">
                  <c:v>2102.7763671875</c:v>
                </c:pt>
                <c:pt idx="9">
                  <c:v>2091.9781835937501</c:v>
                </c:pt>
                <c:pt idx="10">
                  <c:v>2096.1890917968749</c:v>
                </c:pt>
                <c:pt idx="11">
                  <c:v>2096.7395458984374</c:v>
                </c:pt>
                <c:pt idx="12">
                  <c:v>2102.3497729492187</c:v>
                </c:pt>
                <c:pt idx="13">
                  <c:v>2107.6398864746093</c:v>
                </c:pt>
                <c:pt idx="14">
                  <c:v>2112.6649432373047</c:v>
                </c:pt>
                <c:pt idx="15">
                  <c:v>2110.7924716186526</c:v>
                </c:pt>
                <c:pt idx="16">
                  <c:v>2112.7762358093264</c:v>
                </c:pt>
                <c:pt idx="17">
                  <c:v>2109.8131179046632</c:v>
                </c:pt>
                <c:pt idx="18">
                  <c:v>2097.6615589523317</c:v>
                </c:pt>
                <c:pt idx="19">
                  <c:v>2102.9757794761658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4584960"/>
        <c:axId val="364586496"/>
      </c:lineChart>
      <c:dateAx>
        <c:axId val="364584960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crossAx val="364586496"/>
        <c:crosses val="autoZero"/>
        <c:auto val="1"/>
        <c:lblOffset val="100"/>
        <c:baseTimeUnit val="days"/>
      </c:dateAx>
      <c:valAx>
        <c:axId val="364586496"/>
        <c:scaling>
          <c:orientation val="minMax"/>
          <c:min val="2070"/>
        </c:scaling>
        <c:delete val="0"/>
        <c:axPos val="l"/>
        <c:majorGridlines/>
        <c:numFmt formatCode="0" sourceLinked="0"/>
        <c:majorTickMark val="out"/>
        <c:minorTickMark val="none"/>
        <c:tickLblPos val="nextTo"/>
        <c:crossAx val="364584960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9.8270208178925345E-2"/>
          <c:y val="2.5773195876288658E-2"/>
          <c:w val="0.9"/>
          <c:h val="7.7675744784479264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Spin" dx="15" fmlaLink="#REF!" max="10" page="10" val="6"/>
</file>

<file path=xl/ctrlProps/ctrlProp2.xml><?xml version="1.0" encoding="utf-8"?>
<formControlPr xmlns="http://schemas.microsoft.com/office/spreadsheetml/2009/9/main" objectType="Spin" dx="15" fmlaLink="#REF!" max="10" page="10" val="0"/>
</file>

<file path=xl/ctrlProps/ctrlProp3.xml><?xml version="1.0" encoding="utf-8"?>
<formControlPr xmlns="http://schemas.microsoft.com/office/spreadsheetml/2009/9/main" objectType="Spin" dx="15" fmlaLink="#REF!" max="10" page="10" val="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Relationship Id="rId4" Type="http://schemas.openxmlformats.org/officeDocument/2006/relationships/chart" Target="../charts/chart19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5.emf"/></Relationships>
</file>

<file path=xl/drawings/_rels/vmlDrawing5.vml.rels><?xml version="1.0" encoding="UTF-8" standalone="yes"?>
<Relationships xmlns="http://schemas.openxmlformats.org/package/2006/relationships"><Relationship Id="rId3" Type="http://schemas.openxmlformats.org/officeDocument/2006/relationships/image" Target="../media/image8.emf"/><Relationship Id="rId2" Type="http://schemas.openxmlformats.org/officeDocument/2006/relationships/image" Target="../media/image7.emf"/><Relationship Id="rId1" Type="http://schemas.openxmlformats.org/officeDocument/2006/relationships/image" Target="../media/image6.emf"/><Relationship Id="rId5" Type="http://schemas.openxmlformats.org/officeDocument/2006/relationships/image" Target="../media/image10.emf"/><Relationship Id="rId4" Type="http://schemas.openxmlformats.org/officeDocument/2006/relationships/image" Target="../media/image9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472440</xdr:colOff>
          <xdr:row>25</xdr:row>
          <xdr:rowOff>7620</xdr:rowOff>
        </xdr:from>
        <xdr:to>
          <xdr:col>9</xdr:col>
          <xdr:colOff>160020</xdr:colOff>
          <xdr:row>27</xdr:row>
          <xdr:rowOff>106680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45720</xdr:colOff>
          <xdr:row>29</xdr:row>
          <xdr:rowOff>53340</xdr:rowOff>
        </xdr:from>
        <xdr:to>
          <xdr:col>8</xdr:col>
          <xdr:colOff>342900</xdr:colOff>
          <xdr:row>31</xdr:row>
          <xdr:rowOff>144780</xdr:rowOff>
        </xdr:to>
        <xdr:sp macro="" textlink="">
          <xdr:nvSpPr>
            <xdr:cNvPr id="3074" name="Object 2" hidden="1">
              <a:extLst>
                <a:ext uri="{63B3BB69-23CF-44E3-9099-C40C66FF867C}">
                  <a14:compatExt spid="_x0000_s307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3</xdr:col>
      <xdr:colOff>514350</xdr:colOff>
      <xdr:row>0</xdr:row>
      <xdr:rowOff>95250</xdr:rowOff>
    </xdr:from>
    <xdr:to>
      <xdr:col>10</xdr:col>
      <xdr:colOff>175260</xdr:colOff>
      <xdr:row>10</xdr:row>
      <xdr:rowOff>83820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518160</xdr:colOff>
      <xdr:row>10</xdr:row>
      <xdr:rowOff>137160</xdr:rowOff>
    </xdr:from>
    <xdr:to>
      <xdr:col>10</xdr:col>
      <xdr:colOff>175260</xdr:colOff>
      <xdr:row>24</xdr:row>
      <xdr:rowOff>129540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396240</xdr:colOff>
      <xdr:row>8</xdr:row>
      <xdr:rowOff>43815</xdr:rowOff>
    </xdr:from>
    <xdr:to>
      <xdr:col>12</xdr:col>
      <xdr:colOff>577215</xdr:colOff>
      <xdr:row>23</xdr:row>
      <xdr:rowOff>24765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457200</xdr:colOff>
      <xdr:row>2</xdr:row>
      <xdr:rowOff>161924</xdr:rowOff>
    </xdr:from>
    <xdr:to>
      <xdr:col>7</xdr:col>
      <xdr:colOff>200025</xdr:colOff>
      <xdr:row>7</xdr:row>
      <xdr:rowOff>38100</xdr:rowOff>
    </xdr:to>
    <xdr:sp macro="" textlink="">
      <xdr:nvSpPr>
        <xdr:cNvPr id="4" name="AutoShape 3"/>
        <xdr:cNvSpPr>
          <a:spLocks/>
        </xdr:cNvSpPr>
      </xdr:nvSpPr>
      <xdr:spPr bwMode="auto">
        <a:xfrm>
          <a:off x="2827020" y="2341244"/>
          <a:ext cx="1708785" cy="760096"/>
        </a:xfrm>
        <a:prstGeom prst="borderCallout2">
          <a:avLst>
            <a:gd name="adj1" fmla="val 16667"/>
            <a:gd name="adj2" fmla="val -5000"/>
            <a:gd name="adj3" fmla="val 16667"/>
            <a:gd name="adj4" fmla="val -11875"/>
            <a:gd name="adj5" fmla="val 210157"/>
            <a:gd name="adj6" fmla="val -3801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t-EE" sz="1000" b="0" i="0" strike="noStrike">
              <a:solidFill>
                <a:srgbClr val="000000"/>
              </a:solidFill>
              <a:latin typeface="+mn-lt"/>
              <a:cs typeface="Arial"/>
            </a:rPr>
            <a:t>Trendi väärtuste leidmiseks  kasutame  mudelit, mille</a:t>
          </a:r>
          <a:r>
            <a:rPr lang="et-EE" sz="1000" b="0" i="0" strike="noStrike" baseline="0">
              <a:solidFill>
                <a:srgbClr val="000000"/>
              </a:solidFill>
              <a:latin typeface="+mn-lt"/>
              <a:cs typeface="Arial"/>
            </a:rPr>
            <a:t> saime diagrammilt 1</a:t>
          </a:r>
        </a:p>
        <a:p>
          <a:pPr algn="l" rtl="0">
            <a:defRPr sz="1000"/>
          </a:pPr>
          <a:r>
            <a:rPr lang="en-US" sz="1200" baseline="0">
              <a:effectLst/>
              <a:latin typeface="+mn-lt"/>
            </a:rPr>
            <a:t>y = 117,95e</a:t>
          </a:r>
          <a:r>
            <a:rPr lang="en-US" sz="1200" baseline="30000">
              <a:effectLst/>
              <a:latin typeface="+mn-lt"/>
            </a:rPr>
            <a:t>0,0111x</a:t>
          </a:r>
          <a:endParaRPr lang="et-EE" sz="12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13</xdr:col>
      <xdr:colOff>30480</xdr:colOff>
      <xdr:row>8</xdr:row>
      <xdr:rowOff>30480</xdr:rowOff>
    </xdr:from>
    <xdr:to>
      <xdr:col>19</xdr:col>
      <xdr:colOff>78105</xdr:colOff>
      <xdr:row>23</xdr:row>
      <xdr:rowOff>20955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28575</xdr:colOff>
      <xdr:row>27</xdr:row>
      <xdr:rowOff>133351</xdr:rowOff>
    </xdr:from>
    <xdr:to>
      <xdr:col>15</xdr:col>
      <xdr:colOff>95250</xdr:colOff>
      <xdr:row>30</xdr:row>
      <xdr:rowOff>76201</xdr:rowOff>
    </xdr:to>
    <xdr:sp macro="" textlink="">
      <xdr:nvSpPr>
        <xdr:cNvPr id="7" name="Text Box 7"/>
        <xdr:cNvSpPr txBox="1">
          <a:spLocks noChangeArrowheads="1"/>
        </xdr:cNvSpPr>
      </xdr:nvSpPr>
      <xdr:spPr bwMode="auto">
        <a:xfrm>
          <a:off x="4364355" y="5429251"/>
          <a:ext cx="5065395" cy="468630"/>
        </a:xfrm>
        <a:prstGeom prst="rect">
          <a:avLst/>
        </a:prstGeom>
        <a:ln>
          <a:headEnd/>
          <a:tailEnd/>
        </a:ln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t-EE" sz="1000" b="0" i="0" strike="noStrike">
              <a:solidFill>
                <a:srgbClr val="000000"/>
              </a:solidFill>
              <a:latin typeface="+mn-lt"/>
              <a:cs typeface="Arial"/>
            </a:rPr>
            <a:t>Keskmise sesoonse komponendi leidmiseks grupeerime sesoonsed komponendid kuude kaupa ja leiame geomeetrilise keskmise. Illustreerime saadud tulemust diagrammil 3.</a:t>
          </a:r>
        </a:p>
      </xdr:txBody>
    </xdr:sp>
    <xdr:clientData/>
  </xdr:twoCellAnchor>
  <xdr:twoCellAnchor>
    <xdr:from>
      <xdr:col>6</xdr:col>
      <xdr:colOff>89535</xdr:colOff>
      <xdr:row>46</xdr:row>
      <xdr:rowOff>40005</xdr:rowOff>
    </xdr:from>
    <xdr:to>
      <xdr:col>12</xdr:col>
      <xdr:colOff>89535</xdr:colOff>
      <xdr:row>61</xdr:row>
      <xdr:rowOff>30480</xdr:rowOff>
    </xdr:to>
    <xdr:graphicFrame macro="">
      <xdr:nvGraphicFramePr>
        <xdr:cNvPr id="8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76200</xdr:colOff>
      <xdr:row>62</xdr:row>
      <xdr:rowOff>66675</xdr:rowOff>
    </xdr:from>
    <xdr:to>
      <xdr:col>12</xdr:col>
      <xdr:colOff>514350</xdr:colOff>
      <xdr:row>64</xdr:row>
      <xdr:rowOff>95250</xdr:rowOff>
    </xdr:to>
    <xdr:sp macro="" textlink="">
      <xdr:nvSpPr>
        <xdr:cNvPr id="9" name="Text Box 9"/>
        <xdr:cNvSpPr txBox="1">
          <a:spLocks noChangeArrowheads="1"/>
        </xdr:cNvSpPr>
      </xdr:nvSpPr>
      <xdr:spPr bwMode="auto">
        <a:xfrm>
          <a:off x="4411980" y="13005435"/>
          <a:ext cx="3562350" cy="363855"/>
        </a:xfrm>
        <a:prstGeom prst="rect">
          <a:avLst/>
        </a:prstGeom>
        <a:ln>
          <a:headEnd/>
          <a:tailEnd/>
        </a:ln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t-EE" sz="1000" b="0" i="0" strike="noStrike">
              <a:solidFill>
                <a:srgbClr val="000000"/>
              </a:solidFill>
              <a:latin typeface="+mn-lt"/>
              <a:cs typeface="Arial"/>
            </a:rPr>
            <a:t>Saadud mudelit kasutame 1956 .a reisijate arvu prognoosimiseks. Andmed esitame ka diagrammil 4</a:t>
          </a:r>
        </a:p>
      </xdr:txBody>
    </xdr:sp>
    <xdr:clientData/>
  </xdr:twoCellAnchor>
  <xdr:twoCellAnchor>
    <xdr:from>
      <xdr:col>6</xdr:col>
      <xdr:colOff>245745</xdr:colOff>
      <xdr:row>82</xdr:row>
      <xdr:rowOff>93345</xdr:rowOff>
    </xdr:from>
    <xdr:to>
      <xdr:col>15</xdr:col>
      <xdr:colOff>594360</xdr:colOff>
      <xdr:row>102</xdr:row>
      <xdr:rowOff>20955</xdr:rowOff>
    </xdr:to>
    <xdr:graphicFrame macro="">
      <xdr:nvGraphicFramePr>
        <xdr:cNvPr id="10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476249</xdr:colOff>
      <xdr:row>46</xdr:row>
      <xdr:rowOff>1</xdr:rowOff>
    </xdr:from>
    <xdr:to>
      <xdr:col>15</xdr:col>
      <xdr:colOff>85724</xdr:colOff>
      <xdr:row>66</xdr:row>
      <xdr:rowOff>571501</xdr:rowOff>
    </xdr:to>
    <xdr:sp macro="" textlink="">
      <xdr:nvSpPr>
        <xdr:cNvPr id="11" name="Line 11"/>
        <xdr:cNvSpPr>
          <a:spLocks noChangeShapeType="1"/>
        </xdr:cNvSpPr>
      </xdr:nvSpPr>
      <xdr:spPr bwMode="auto">
        <a:xfrm flipH="1">
          <a:off x="6061709" y="10256521"/>
          <a:ext cx="3358515" cy="39243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60960</xdr:colOff>
          <xdr:row>8</xdr:row>
          <xdr:rowOff>388620</xdr:rowOff>
        </xdr:from>
        <xdr:to>
          <xdr:col>6</xdr:col>
          <xdr:colOff>144780</xdr:colOff>
          <xdr:row>9</xdr:row>
          <xdr:rowOff>114300</xdr:rowOff>
        </xdr:to>
        <xdr:sp macro="" textlink="">
          <xdr:nvSpPr>
            <xdr:cNvPr id="12289" name="Object 1" hidden="1">
              <a:extLst>
                <a:ext uri="{63B3BB69-23CF-44E3-9099-C40C66FF867C}">
                  <a14:compatExt spid="_x0000_s1228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15</xdr:col>
      <xdr:colOff>590550</xdr:colOff>
      <xdr:row>50</xdr:row>
      <xdr:rowOff>0</xdr:rowOff>
    </xdr:from>
    <xdr:to>
      <xdr:col>20</xdr:col>
      <xdr:colOff>247650</xdr:colOff>
      <xdr:row>55</xdr:row>
      <xdr:rowOff>19050</xdr:rowOff>
    </xdr:to>
    <xdr:sp macro="" textlink="">
      <xdr:nvSpPr>
        <xdr:cNvPr id="13" name="Line Callout 2 12"/>
        <xdr:cNvSpPr/>
      </xdr:nvSpPr>
      <xdr:spPr>
        <a:xfrm>
          <a:off x="9925050" y="10927080"/>
          <a:ext cx="3040380" cy="857250"/>
        </a:xfrm>
        <a:prstGeom prst="borderCallout2">
          <a:avLst>
            <a:gd name="adj1" fmla="val 18750"/>
            <a:gd name="adj2" fmla="val -8333"/>
            <a:gd name="adj3" fmla="val 18750"/>
            <a:gd name="adj4" fmla="val -16667"/>
            <a:gd name="adj5" fmla="val -56175"/>
            <a:gd name="adj6" fmla="val -2192"/>
          </a:avLst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t-EE" sz="1000">
              <a:solidFill>
                <a:sysClr val="windowText" lastClr="000000"/>
              </a:solidFill>
              <a:latin typeface="+mn-lt"/>
              <a:cs typeface="Arial" pitchFamily="34" charset="0"/>
            </a:rPr>
            <a:t>Kui on tegemist multiplikatiivse mudeliga ja keskmised  sessoonsed komponendid leitakse geomeetrilise keskmise abil, siis nende korrutis peab olema ligikaudu  1. See</a:t>
          </a:r>
          <a:r>
            <a:rPr lang="et-EE" sz="1000" baseline="0">
              <a:solidFill>
                <a:sysClr val="windowText" lastClr="000000"/>
              </a:solidFill>
              <a:latin typeface="+mn-lt"/>
              <a:cs typeface="Arial" pitchFamily="34" charset="0"/>
            </a:rPr>
            <a:t> näitab, et multiplikatiivse mudeli valik oli õige.</a:t>
          </a:r>
          <a:endParaRPr lang="et-EE" sz="1000">
            <a:solidFill>
              <a:sysClr val="windowText" lastClr="000000"/>
            </a:solidFill>
            <a:latin typeface="+mn-lt"/>
            <a:cs typeface="Arial" pitchFamily="34" charset="0"/>
          </a:endParaRPr>
        </a:p>
      </xdr:txBody>
    </xdr:sp>
    <xdr:clientData/>
  </xdr:twoCell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0.53369</cdr:x>
      <cdr:y>0.17673</cdr:y>
    </cdr:from>
    <cdr:to>
      <cdr:x>0.6382</cdr:x>
      <cdr:y>0.23057</cdr:y>
    </cdr:to>
    <cdr:sp macro="" textlink="">
      <cdr:nvSpPr>
        <cdr:cNvPr id="16385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114216" y="565407"/>
          <a:ext cx="609243" cy="17127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</cdr:sp>
  </cdr:relSizeAnchor>
  <cdr:relSizeAnchor xmlns:cdr="http://schemas.openxmlformats.org/drawingml/2006/chartDrawing">
    <cdr:from>
      <cdr:x>0.78723</cdr:x>
      <cdr:y>0.51169</cdr:y>
    </cdr:from>
    <cdr:to>
      <cdr:x>0.92471</cdr:x>
      <cdr:y>0.63063</cdr:y>
    </cdr:to>
    <cdr:sp macro="" textlink="">
      <cdr:nvSpPr>
        <cdr:cNvPr id="16386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581525" y="1622994"/>
          <a:ext cx="800100" cy="37725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t-EE" sz="900" b="0" i="0" strike="noStrike">
              <a:solidFill>
                <a:srgbClr val="000000"/>
              </a:solidFill>
              <a:latin typeface="Arial Baltic"/>
            </a:rPr>
            <a:t>Prognoos ja tegelik</a:t>
          </a:r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407670</xdr:colOff>
      <xdr:row>10</xdr:row>
      <xdr:rowOff>129540</xdr:rowOff>
    </xdr:from>
    <xdr:to>
      <xdr:col>13</xdr:col>
      <xdr:colOff>11430</xdr:colOff>
      <xdr:row>30</xdr:row>
      <xdr:rowOff>30480</xdr:rowOff>
    </xdr:to>
    <xdr:graphicFrame macro="">
      <xdr:nvGraphicFramePr>
        <xdr:cNvPr id="3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441960</xdr:colOff>
          <xdr:row>3</xdr:row>
          <xdr:rowOff>38100</xdr:rowOff>
        </xdr:from>
        <xdr:to>
          <xdr:col>10</xdr:col>
          <xdr:colOff>220980</xdr:colOff>
          <xdr:row>10</xdr:row>
          <xdr:rowOff>38100</xdr:rowOff>
        </xdr:to>
        <xdr:sp macro="" textlink="">
          <xdr:nvSpPr>
            <xdr:cNvPr id="15361" name="Object 1" hidden="1">
              <a:extLst>
                <a:ext uri="{63B3BB69-23CF-44E3-9099-C40C66FF867C}">
                  <a14:compatExt spid="_x0000_s1536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358140</xdr:colOff>
      <xdr:row>32</xdr:row>
      <xdr:rowOff>127635</xdr:rowOff>
    </xdr:from>
    <xdr:to>
      <xdr:col>15</xdr:col>
      <xdr:colOff>38099</xdr:colOff>
      <xdr:row>49</xdr:row>
      <xdr:rowOff>38100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220980</xdr:colOff>
          <xdr:row>5</xdr:row>
          <xdr:rowOff>0</xdr:rowOff>
        </xdr:from>
        <xdr:to>
          <xdr:col>4</xdr:col>
          <xdr:colOff>502920</xdr:colOff>
          <xdr:row>5</xdr:row>
          <xdr:rowOff>0</xdr:rowOff>
        </xdr:to>
        <xdr:sp macro="" textlink="">
          <xdr:nvSpPr>
            <xdr:cNvPr id="16385" name="Spinner 1" hidden="1">
              <a:extLst>
                <a:ext uri="{63B3BB69-23CF-44E3-9099-C40C66FF867C}">
                  <a14:compatExt spid="_x0000_s1638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220980</xdr:colOff>
          <xdr:row>5</xdr:row>
          <xdr:rowOff>0</xdr:rowOff>
        </xdr:from>
        <xdr:to>
          <xdr:col>5</xdr:col>
          <xdr:colOff>502920</xdr:colOff>
          <xdr:row>5</xdr:row>
          <xdr:rowOff>0</xdr:rowOff>
        </xdr:to>
        <xdr:sp macro="" textlink="">
          <xdr:nvSpPr>
            <xdr:cNvPr id="16386" name="Spinner 2" hidden="1">
              <a:extLst>
                <a:ext uri="{63B3BB69-23CF-44E3-9099-C40C66FF867C}">
                  <a14:compatExt spid="_x0000_s1638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220980</xdr:colOff>
          <xdr:row>5</xdr:row>
          <xdr:rowOff>0</xdr:rowOff>
        </xdr:from>
        <xdr:to>
          <xdr:col>6</xdr:col>
          <xdr:colOff>502920</xdr:colOff>
          <xdr:row>5</xdr:row>
          <xdr:rowOff>0</xdr:rowOff>
        </xdr:to>
        <xdr:sp macro="" textlink="">
          <xdr:nvSpPr>
            <xdr:cNvPr id="16387" name="Spinner 3" hidden="1">
              <a:extLst>
                <a:ext uri="{63B3BB69-23CF-44E3-9099-C40C66FF867C}">
                  <a14:compatExt spid="_x0000_s1638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320040</xdr:colOff>
          <xdr:row>32</xdr:row>
          <xdr:rowOff>160020</xdr:rowOff>
        </xdr:from>
        <xdr:to>
          <xdr:col>4</xdr:col>
          <xdr:colOff>586740</xdr:colOff>
          <xdr:row>34</xdr:row>
          <xdr:rowOff>83820</xdr:rowOff>
        </xdr:to>
        <xdr:sp macro="" textlink="">
          <xdr:nvSpPr>
            <xdr:cNvPr id="16428" name="Object 44" hidden="1">
              <a:extLst>
                <a:ext uri="{63B3BB69-23CF-44E3-9099-C40C66FF867C}">
                  <a14:compatExt spid="_x0000_s164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10</xdr:row>
          <xdr:rowOff>160020</xdr:rowOff>
        </xdr:from>
        <xdr:to>
          <xdr:col>13</xdr:col>
          <xdr:colOff>548640</xdr:colOff>
          <xdr:row>17</xdr:row>
          <xdr:rowOff>45720</xdr:rowOff>
        </xdr:to>
        <xdr:sp macro="" textlink="">
          <xdr:nvSpPr>
            <xdr:cNvPr id="16429" name="Object 45" hidden="1">
              <a:extLst>
                <a:ext uri="{63B3BB69-23CF-44E3-9099-C40C66FF867C}">
                  <a14:compatExt spid="_x0000_s164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7</xdr:col>
      <xdr:colOff>68580</xdr:colOff>
      <xdr:row>0</xdr:row>
      <xdr:rowOff>83820</xdr:rowOff>
    </xdr:from>
    <xdr:to>
      <xdr:col>12</xdr:col>
      <xdr:colOff>441960</xdr:colOff>
      <xdr:row>4</xdr:row>
      <xdr:rowOff>106680</xdr:rowOff>
    </xdr:to>
    <xdr:sp macro="" textlink="">
      <xdr:nvSpPr>
        <xdr:cNvPr id="4" name="TextBox 3"/>
        <xdr:cNvSpPr txBox="1"/>
      </xdr:nvSpPr>
      <xdr:spPr>
        <a:xfrm>
          <a:off x="4846320" y="83820"/>
          <a:ext cx="3802380" cy="7620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t-EE" sz="1100"/>
            <a:t>Sobivad konstandid on leitud vahendit</a:t>
          </a:r>
          <a:r>
            <a:rPr lang="et-EE" sz="1100" baseline="0"/>
            <a:t> Solver kasutades, minimeerides keskmist ruutviga MSE </a:t>
          </a:r>
          <a:r>
            <a:rPr lang="et-E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(lahter J31).</a:t>
          </a:r>
          <a:endParaRPr lang="et-EE">
            <a:effectLst/>
          </a:endParaRPr>
        </a:p>
        <a:p>
          <a:r>
            <a:rPr lang="et-EE" sz="1100"/>
            <a:t>Silumiskonstante võib muuta ja jälgida, kuidas MSE muutub.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25</xdr:row>
          <xdr:rowOff>129540</xdr:rowOff>
        </xdr:from>
        <xdr:to>
          <xdr:col>14</xdr:col>
          <xdr:colOff>609600</xdr:colOff>
          <xdr:row>28</xdr:row>
          <xdr:rowOff>45720</xdr:rowOff>
        </xdr:to>
        <xdr:sp macro="" textlink="">
          <xdr:nvSpPr>
            <xdr:cNvPr id="16431" name="Object 47" hidden="1">
              <a:extLst>
                <a:ext uri="{63B3BB69-23CF-44E3-9099-C40C66FF867C}">
                  <a14:compatExt spid="_x0000_s1643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17</xdr:row>
          <xdr:rowOff>114300</xdr:rowOff>
        </xdr:from>
        <xdr:to>
          <xdr:col>14</xdr:col>
          <xdr:colOff>106680</xdr:colOff>
          <xdr:row>25</xdr:row>
          <xdr:rowOff>45720</xdr:rowOff>
        </xdr:to>
        <xdr:sp macro="" textlink="">
          <xdr:nvSpPr>
            <xdr:cNvPr id="16432" name="Object 48" hidden="1">
              <a:extLst>
                <a:ext uri="{63B3BB69-23CF-44E3-9099-C40C66FF867C}">
                  <a14:compatExt spid="_x0000_s1643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5</xdr:row>
          <xdr:rowOff>198120</xdr:rowOff>
        </xdr:from>
        <xdr:to>
          <xdr:col>13</xdr:col>
          <xdr:colOff>144780</xdr:colOff>
          <xdr:row>10</xdr:row>
          <xdr:rowOff>53340</xdr:rowOff>
        </xdr:to>
        <xdr:sp macro="" textlink="">
          <xdr:nvSpPr>
            <xdr:cNvPr id="16433" name="Object 49" hidden="1">
              <a:extLst>
                <a:ext uri="{63B3BB69-23CF-44E3-9099-C40C66FF867C}">
                  <a14:compatExt spid="_x0000_s1643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179070</xdr:colOff>
      <xdr:row>17</xdr:row>
      <xdr:rowOff>133350</xdr:rowOff>
    </xdr:from>
    <xdr:to>
      <xdr:col>7</xdr:col>
      <xdr:colOff>3810</xdr:colOff>
      <xdr:row>33</xdr:row>
      <xdr:rowOff>72390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205740</xdr:colOff>
      <xdr:row>17</xdr:row>
      <xdr:rowOff>144780</xdr:rowOff>
    </xdr:from>
    <xdr:to>
      <xdr:col>14</xdr:col>
      <xdr:colOff>396240</xdr:colOff>
      <xdr:row>33</xdr:row>
      <xdr:rowOff>83820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198120</xdr:colOff>
      <xdr:row>2</xdr:row>
      <xdr:rowOff>30480</xdr:rowOff>
    </xdr:from>
    <xdr:to>
      <xdr:col>12</xdr:col>
      <xdr:colOff>502920</xdr:colOff>
      <xdr:row>14</xdr:row>
      <xdr:rowOff>144780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213360</xdr:colOff>
      <xdr:row>15</xdr:row>
      <xdr:rowOff>152400</xdr:rowOff>
    </xdr:from>
    <xdr:to>
      <xdr:col>12</xdr:col>
      <xdr:colOff>518160</xdr:colOff>
      <xdr:row>31</xdr:row>
      <xdr:rowOff>91440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400050</xdr:colOff>
      <xdr:row>52</xdr:row>
      <xdr:rowOff>133350</xdr:rowOff>
    </xdr:from>
    <xdr:to>
      <xdr:col>12</xdr:col>
      <xdr:colOff>95250</xdr:colOff>
      <xdr:row>68</xdr:row>
      <xdr:rowOff>72390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129540</xdr:colOff>
      <xdr:row>1</xdr:row>
      <xdr:rowOff>7620</xdr:rowOff>
    </xdr:from>
    <xdr:to>
      <xdr:col>13</xdr:col>
      <xdr:colOff>411480</xdr:colOff>
      <xdr:row>18</xdr:row>
      <xdr:rowOff>167640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335280</xdr:colOff>
          <xdr:row>3</xdr:row>
          <xdr:rowOff>15240</xdr:rowOff>
        </xdr:from>
        <xdr:to>
          <xdr:col>7</xdr:col>
          <xdr:colOff>586740</xdr:colOff>
          <xdr:row>8</xdr:row>
          <xdr:rowOff>129540</xdr:rowOff>
        </xdr:to>
        <xdr:sp macro="" textlink="">
          <xdr:nvSpPr>
            <xdr:cNvPr id="17409" name="Object 1" hidden="1">
              <a:extLst>
                <a:ext uri="{63B3BB69-23CF-44E3-9099-C40C66FF867C}">
                  <a14:compatExt spid="_x0000_s1740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4</xdr:col>
      <xdr:colOff>323850</xdr:colOff>
      <xdr:row>9</xdr:row>
      <xdr:rowOff>99060</xdr:rowOff>
    </xdr:from>
    <xdr:to>
      <xdr:col>8</xdr:col>
      <xdr:colOff>830580</xdr:colOff>
      <xdr:row>26</xdr:row>
      <xdr:rowOff>76200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91440</xdr:colOff>
      <xdr:row>3</xdr:row>
      <xdr:rowOff>190500</xdr:rowOff>
    </xdr:from>
    <xdr:to>
      <xdr:col>11</xdr:col>
      <xdr:colOff>396240</xdr:colOff>
      <xdr:row>18</xdr:row>
      <xdr:rowOff>129540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426720</xdr:colOff>
      <xdr:row>1</xdr:row>
      <xdr:rowOff>171450</xdr:rowOff>
    </xdr:from>
    <xdr:to>
      <xdr:col>12</xdr:col>
      <xdr:colOff>121920</xdr:colOff>
      <xdr:row>17</xdr:row>
      <xdr:rowOff>110490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434340</xdr:colOff>
      <xdr:row>18</xdr:row>
      <xdr:rowOff>45720</xdr:rowOff>
    </xdr:from>
    <xdr:to>
      <xdr:col>12</xdr:col>
      <xdr:colOff>129540</xdr:colOff>
      <xdr:row>33</xdr:row>
      <xdr:rowOff>160020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182880</xdr:colOff>
      <xdr:row>17</xdr:row>
      <xdr:rowOff>30480</xdr:rowOff>
    </xdr:from>
    <xdr:to>
      <xdr:col>9</xdr:col>
      <xdr:colOff>53340</xdr:colOff>
      <xdr:row>20</xdr:row>
      <xdr:rowOff>0</xdr:rowOff>
    </xdr:to>
    <xdr:sp macro="" textlink="">
      <xdr:nvSpPr>
        <xdr:cNvPr id="2" name="Line Callout 1 1"/>
        <xdr:cNvSpPr/>
      </xdr:nvSpPr>
      <xdr:spPr>
        <a:xfrm>
          <a:off x="3840480" y="3185160"/>
          <a:ext cx="1699260" cy="525780"/>
        </a:xfrm>
        <a:prstGeom prst="borderCallout1">
          <a:avLst>
            <a:gd name="adj1" fmla="val 18750"/>
            <a:gd name="adj2" fmla="val -8333"/>
            <a:gd name="adj3" fmla="val -75906"/>
            <a:gd name="adj4" fmla="val -29813"/>
          </a:avLst>
        </a:prstGeom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t-EE" sz="1100"/>
            <a:t>Vigade ruutude aritmeetiline keskmine</a:t>
          </a:r>
        </a:p>
      </xdr:txBody>
    </xdr:sp>
    <xdr:clientData/>
  </xdr:twoCellAnchor>
  <xdr:twoCellAnchor>
    <xdr:from>
      <xdr:col>6</xdr:col>
      <xdr:colOff>220980</xdr:colOff>
      <xdr:row>0</xdr:row>
      <xdr:rowOff>91440</xdr:rowOff>
    </xdr:from>
    <xdr:to>
      <xdr:col>15</xdr:col>
      <xdr:colOff>22860</xdr:colOff>
      <xdr:row>15</xdr:row>
      <xdr:rowOff>30480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426720</xdr:colOff>
      <xdr:row>5</xdr:row>
      <xdr:rowOff>41910</xdr:rowOff>
    </xdr:from>
    <xdr:to>
      <xdr:col>12</xdr:col>
      <xdr:colOff>175260</xdr:colOff>
      <xdr:row>21</xdr:row>
      <xdr:rowOff>91440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441960</xdr:colOff>
      <xdr:row>21</xdr:row>
      <xdr:rowOff>167640</xdr:rowOff>
    </xdr:from>
    <xdr:to>
      <xdr:col>12</xdr:col>
      <xdr:colOff>7620</xdr:colOff>
      <xdr:row>36</xdr:row>
      <xdr:rowOff>95250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1.bin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6" Type="http://schemas.openxmlformats.org/officeDocument/2006/relationships/image" Target="../media/image2.emf"/><Relationship Id="rId5" Type="http://schemas.openxmlformats.org/officeDocument/2006/relationships/oleObject" Target="../embeddings/oleObject2.bin"/><Relationship Id="rId4" Type="http://schemas.openxmlformats.org/officeDocument/2006/relationships/image" Target="../media/image1.emf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4.emf"/><Relationship Id="rId4" Type="http://schemas.openxmlformats.org/officeDocument/2006/relationships/oleObject" Target="../embeddings/oleObject4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5.emf"/><Relationship Id="rId4" Type="http://schemas.openxmlformats.org/officeDocument/2006/relationships/oleObject" Target="../embeddings/oleObject5.bin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8.bin"/><Relationship Id="rId13" Type="http://schemas.openxmlformats.org/officeDocument/2006/relationships/image" Target="../media/image10.emf"/><Relationship Id="rId3" Type="http://schemas.openxmlformats.org/officeDocument/2006/relationships/vmlDrawing" Target="../drawings/vmlDrawing5.vml"/><Relationship Id="rId7" Type="http://schemas.openxmlformats.org/officeDocument/2006/relationships/image" Target="../media/image7.emf"/><Relationship Id="rId12" Type="http://schemas.openxmlformats.org/officeDocument/2006/relationships/oleObject" Target="../embeddings/oleObject10.bin"/><Relationship Id="rId2" Type="http://schemas.openxmlformats.org/officeDocument/2006/relationships/drawing" Target="../drawings/drawing13.xml"/><Relationship Id="rId16" Type="http://schemas.openxmlformats.org/officeDocument/2006/relationships/ctrlProp" Target="../ctrlProps/ctrlProp3.xml"/><Relationship Id="rId1" Type="http://schemas.openxmlformats.org/officeDocument/2006/relationships/printerSettings" Target="../printerSettings/printerSettings4.bin"/><Relationship Id="rId6" Type="http://schemas.openxmlformats.org/officeDocument/2006/relationships/oleObject" Target="../embeddings/oleObject7.bin"/><Relationship Id="rId11" Type="http://schemas.openxmlformats.org/officeDocument/2006/relationships/image" Target="../media/image9.emf"/><Relationship Id="rId5" Type="http://schemas.openxmlformats.org/officeDocument/2006/relationships/image" Target="../media/image6.emf"/><Relationship Id="rId15" Type="http://schemas.openxmlformats.org/officeDocument/2006/relationships/ctrlProp" Target="../ctrlProps/ctrlProp2.xml"/><Relationship Id="rId10" Type="http://schemas.openxmlformats.org/officeDocument/2006/relationships/oleObject" Target="../embeddings/oleObject9.bin"/><Relationship Id="rId4" Type="http://schemas.openxmlformats.org/officeDocument/2006/relationships/oleObject" Target="../embeddings/oleObject6.bin"/><Relationship Id="rId9" Type="http://schemas.openxmlformats.org/officeDocument/2006/relationships/image" Target="../media/image8.emf"/><Relationship Id="rId1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3.emf"/><Relationship Id="rId4" Type="http://schemas.openxmlformats.org/officeDocument/2006/relationships/oleObject" Target="../embeddings/oleObject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31"/>
  <sheetViews>
    <sheetView tabSelected="1" workbookViewId="0">
      <selection activeCell="C1" sqref="C1"/>
    </sheetView>
  </sheetViews>
  <sheetFormatPr defaultRowHeight="13.8" x14ac:dyDescent="0.3"/>
  <cols>
    <col min="2" max="2" width="20" customWidth="1"/>
    <col min="3" max="3" width="15.5546875" customWidth="1"/>
    <col min="4" max="4" width="10.5546875" customWidth="1"/>
  </cols>
  <sheetData>
    <row r="1" spans="1:3" x14ac:dyDescent="0.3">
      <c r="A1" s="10" t="s">
        <v>10</v>
      </c>
    </row>
    <row r="2" spans="1:3" x14ac:dyDescent="0.3">
      <c r="A2" s="10" t="s">
        <v>51</v>
      </c>
    </row>
    <row r="3" spans="1:3" ht="57" customHeight="1" x14ac:dyDescent="0.3">
      <c r="A3" s="12" t="s">
        <v>35</v>
      </c>
      <c r="B3" s="13" t="s">
        <v>36</v>
      </c>
      <c r="C3" s="13" t="s">
        <v>37</v>
      </c>
    </row>
    <row r="4" spans="1:3" x14ac:dyDescent="0.3">
      <c r="A4">
        <v>1993</v>
      </c>
      <c r="B4" s="16">
        <v>111.9093</v>
      </c>
    </row>
    <row r="5" spans="1:3" x14ac:dyDescent="0.3">
      <c r="A5">
        <v>1994</v>
      </c>
      <c r="B5" s="16">
        <v>185.91899000000001</v>
      </c>
      <c r="C5" s="15">
        <f>B5-B4</f>
        <v>74.009690000000006</v>
      </c>
    </row>
    <row r="6" spans="1:3" x14ac:dyDescent="0.3">
      <c r="A6">
        <v>1995</v>
      </c>
      <c r="B6" s="16">
        <v>268.42892000000001</v>
      </c>
      <c r="C6" s="15">
        <f t="shared" ref="C6:C18" si="0">B6-B5</f>
        <v>82.509929999999997</v>
      </c>
    </row>
    <row r="7" spans="1:3" x14ac:dyDescent="0.3">
      <c r="A7">
        <v>1996</v>
      </c>
      <c r="B7" s="16">
        <v>363.14598999999998</v>
      </c>
      <c r="C7" s="15">
        <f t="shared" si="0"/>
        <v>94.717069999999978</v>
      </c>
    </row>
    <row r="8" spans="1:3" x14ac:dyDescent="0.3">
      <c r="A8">
        <v>1997</v>
      </c>
      <c r="B8" s="16">
        <v>456.77654999999999</v>
      </c>
      <c r="C8" s="15">
        <f t="shared" si="0"/>
        <v>93.630560000000003</v>
      </c>
    </row>
    <row r="9" spans="1:3" x14ac:dyDescent="0.3">
      <c r="A9">
        <v>1998</v>
      </c>
      <c r="B9" s="16">
        <v>607.28848000000005</v>
      </c>
      <c r="C9" s="15">
        <f t="shared" si="0"/>
        <v>150.51193000000006</v>
      </c>
    </row>
    <row r="10" spans="1:3" x14ac:dyDescent="0.3">
      <c r="A10">
        <v>1999</v>
      </c>
      <c r="B10" s="16">
        <v>536.60220000000004</v>
      </c>
      <c r="C10" s="15">
        <f t="shared" si="0"/>
        <v>-70.686280000000011</v>
      </c>
    </row>
    <row r="11" spans="1:3" x14ac:dyDescent="0.3">
      <c r="A11">
        <v>2000</v>
      </c>
      <c r="B11" s="16">
        <v>619.23996</v>
      </c>
      <c r="C11" s="15">
        <f t="shared" si="0"/>
        <v>82.637759999999957</v>
      </c>
    </row>
    <row r="12" spans="1:3" x14ac:dyDescent="0.3">
      <c r="A12">
        <v>2001</v>
      </c>
      <c r="B12" s="16">
        <v>687.36977999999999</v>
      </c>
      <c r="C12" s="15">
        <f t="shared" si="0"/>
        <v>68.129819999999995</v>
      </c>
    </row>
    <row r="13" spans="1:3" x14ac:dyDescent="0.3">
      <c r="A13">
        <v>2002</v>
      </c>
      <c r="B13" s="16">
        <v>893.74049000000002</v>
      </c>
      <c r="C13" s="15">
        <f t="shared" si="0"/>
        <v>206.37071000000003</v>
      </c>
    </row>
    <row r="14" spans="1:3" x14ac:dyDescent="0.3">
      <c r="A14">
        <v>2003</v>
      </c>
      <c r="B14" s="16">
        <v>996.70216000000005</v>
      </c>
      <c r="C14" s="15">
        <f t="shared" si="0"/>
        <v>102.96167000000003</v>
      </c>
    </row>
    <row r="15" spans="1:3" x14ac:dyDescent="0.3">
      <c r="A15">
        <v>2004</v>
      </c>
      <c r="B15" s="16">
        <v>1177.89168</v>
      </c>
      <c r="C15" s="15">
        <f t="shared" si="0"/>
        <v>181.1895199999999</v>
      </c>
    </row>
    <row r="16" spans="1:3" x14ac:dyDescent="0.3">
      <c r="A16">
        <v>2005</v>
      </c>
      <c r="B16" s="16">
        <v>1513.67057</v>
      </c>
      <c r="C16" s="15">
        <f t="shared" si="0"/>
        <v>335.77889000000005</v>
      </c>
    </row>
    <row r="17" spans="1:5" x14ac:dyDescent="0.3">
      <c r="A17">
        <v>2006</v>
      </c>
      <c r="B17" s="16">
        <v>2171.1048999999998</v>
      </c>
      <c r="C17" s="15">
        <f t="shared" si="0"/>
        <v>657.43432999999982</v>
      </c>
    </row>
    <row r="18" spans="1:5" x14ac:dyDescent="0.3">
      <c r="A18">
        <v>2007</v>
      </c>
      <c r="B18" s="16">
        <v>2729.87646</v>
      </c>
      <c r="C18" s="15">
        <f t="shared" si="0"/>
        <v>558.77156000000014</v>
      </c>
    </row>
    <row r="26" spans="1:5" x14ac:dyDescent="0.3">
      <c r="B26" s="10" t="s">
        <v>43</v>
      </c>
    </row>
    <row r="27" spans="1:5" x14ac:dyDescent="0.3">
      <c r="B27" s="7" t="s">
        <v>38</v>
      </c>
      <c r="C27" s="15">
        <f>AVERAGE(C5:C15)</f>
        <v>96.907489090909081</v>
      </c>
      <c r="D27" t="s">
        <v>41</v>
      </c>
      <c r="E27" t="s">
        <v>40</v>
      </c>
    </row>
    <row r="28" spans="1:5" x14ac:dyDescent="0.3">
      <c r="B28" s="7"/>
      <c r="C28" s="15"/>
    </row>
    <row r="30" spans="1:5" x14ac:dyDescent="0.3">
      <c r="B30" t="s">
        <v>39</v>
      </c>
      <c r="C30">
        <f>COUNT(C5:C15)</f>
        <v>11</v>
      </c>
    </row>
    <row r="31" spans="1:5" x14ac:dyDescent="0.3">
      <c r="B31" s="7" t="s">
        <v>38</v>
      </c>
      <c r="C31" s="15">
        <f>(B15-B4)/C30</f>
        <v>96.907489090909081</v>
      </c>
      <c r="D31" t="s">
        <v>41</v>
      </c>
      <c r="E31" t="s">
        <v>42</v>
      </c>
    </row>
  </sheetData>
  <pageMargins left="0.7" right="0.7" top="0.75" bottom="0.75" header="0.3" footer="0.3"/>
  <drawing r:id="rId1"/>
  <legacyDrawing r:id="rId2"/>
  <oleObjects>
    <mc:AlternateContent xmlns:mc="http://schemas.openxmlformats.org/markup-compatibility/2006">
      <mc:Choice Requires="x14">
        <oleObject progId="Equation.DSMT4" shapeId="3073" r:id="rId3">
          <objectPr defaultSize="0" autoPict="0" r:id="rId4">
            <anchor moveWithCells="1">
              <from>
                <xdr:col>7</xdr:col>
                <xdr:colOff>472440</xdr:colOff>
                <xdr:row>25</xdr:row>
                <xdr:rowOff>7620</xdr:rowOff>
              </from>
              <to>
                <xdr:col>9</xdr:col>
                <xdr:colOff>160020</xdr:colOff>
                <xdr:row>27</xdr:row>
                <xdr:rowOff>106680</xdr:rowOff>
              </to>
            </anchor>
          </objectPr>
        </oleObject>
      </mc:Choice>
      <mc:Fallback>
        <oleObject progId="Equation.DSMT4" shapeId="3073" r:id="rId3"/>
      </mc:Fallback>
    </mc:AlternateContent>
    <mc:AlternateContent xmlns:mc="http://schemas.openxmlformats.org/markup-compatibility/2006">
      <mc:Choice Requires="x14">
        <oleObject progId="Equation.DSMT4" shapeId="3074" r:id="rId5">
          <objectPr defaultSize="0" autoPict="0" r:id="rId6">
            <anchor moveWithCells="1">
              <from>
                <xdr:col>7</xdr:col>
                <xdr:colOff>45720</xdr:colOff>
                <xdr:row>29</xdr:row>
                <xdr:rowOff>53340</xdr:rowOff>
              </from>
              <to>
                <xdr:col>8</xdr:col>
                <xdr:colOff>342900</xdr:colOff>
                <xdr:row>31</xdr:row>
                <xdr:rowOff>144780</xdr:rowOff>
              </to>
            </anchor>
          </objectPr>
        </oleObject>
      </mc:Choice>
      <mc:Fallback>
        <oleObject progId="Equation.DSMT4" shapeId="3074" r:id="rId5"/>
      </mc:Fallback>
    </mc:AlternateContent>
  </oleObjec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"/>
  <sheetViews>
    <sheetView workbookViewId="0">
      <selection activeCell="C1" sqref="C1"/>
    </sheetView>
  </sheetViews>
  <sheetFormatPr defaultRowHeight="13.8" x14ac:dyDescent="0.3"/>
  <cols>
    <col min="3" max="3" width="10.109375" customWidth="1"/>
    <col min="4" max="4" width="11.109375" customWidth="1"/>
  </cols>
  <sheetData>
    <row r="1" spans="1:8" x14ac:dyDescent="0.3">
      <c r="A1" s="10" t="s">
        <v>117</v>
      </c>
    </row>
    <row r="2" spans="1:8" x14ac:dyDescent="0.3">
      <c r="A2" s="10" t="s">
        <v>90</v>
      </c>
    </row>
    <row r="3" spans="1:8" ht="41.4" x14ac:dyDescent="0.3">
      <c r="A3" s="24" t="s">
        <v>88</v>
      </c>
      <c r="B3" s="24" t="s">
        <v>89</v>
      </c>
      <c r="C3" s="24" t="s">
        <v>63</v>
      </c>
      <c r="D3" s="24" t="s">
        <v>64</v>
      </c>
      <c r="F3" s="11" t="s">
        <v>62</v>
      </c>
      <c r="G3" s="11"/>
      <c r="H3" s="11"/>
    </row>
    <row r="4" spans="1:8" x14ac:dyDescent="0.3">
      <c r="A4">
        <v>1</v>
      </c>
      <c r="B4">
        <v>21</v>
      </c>
      <c r="C4" s="15">
        <f>$G$5+$G$4*A4</f>
        <v>21.512820512820511</v>
      </c>
      <c r="D4" s="15">
        <f>B4-C4</f>
        <v>-0.512820512820511</v>
      </c>
      <c r="F4" t="s">
        <v>60</v>
      </c>
      <c r="G4" s="9">
        <f>SLOPE(B4:B15,A4:A15)</f>
        <v>5.8916083916083917</v>
      </c>
    </row>
    <row r="5" spans="1:8" x14ac:dyDescent="0.3">
      <c r="A5">
        <v>2</v>
      </c>
      <c r="B5">
        <v>15</v>
      </c>
      <c r="C5" s="15">
        <f t="shared" ref="C5:C15" si="0">$G$5+$G$4*A5</f>
        <v>27.404428904428901</v>
      </c>
      <c r="D5" s="15">
        <f t="shared" ref="D5:D11" si="1">B5-C5</f>
        <v>-12.404428904428901</v>
      </c>
      <c r="F5" t="s">
        <v>61</v>
      </c>
      <c r="G5" s="9">
        <f>INTERCEPT(B4:B15,A4:A15)</f>
        <v>15.621212121212118</v>
      </c>
    </row>
    <row r="6" spans="1:8" x14ac:dyDescent="0.3">
      <c r="A6">
        <v>3</v>
      </c>
      <c r="B6">
        <v>70</v>
      </c>
      <c r="C6" s="15">
        <f t="shared" si="0"/>
        <v>33.296037296037291</v>
      </c>
      <c r="D6" s="15">
        <f t="shared" si="1"/>
        <v>36.703962703962709</v>
      </c>
    </row>
    <row r="7" spans="1:8" x14ac:dyDescent="0.3">
      <c r="A7">
        <v>4</v>
      </c>
      <c r="B7">
        <v>28</v>
      </c>
      <c r="C7" s="15">
        <f t="shared" si="0"/>
        <v>39.187645687645684</v>
      </c>
      <c r="D7" s="15">
        <f t="shared" si="1"/>
        <v>-11.187645687645684</v>
      </c>
    </row>
    <row r="8" spans="1:8" x14ac:dyDescent="0.3">
      <c r="A8">
        <v>5</v>
      </c>
      <c r="B8">
        <v>35</v>
      </c>
      <c r="C8" s="15">
        <f t="shared" si="0"/>
        <v>45.079254079254078</v>
      </c>
      <c r="D8" s="15">
        <f t="shared" si="1"/>
        <v>-10.079254079254078</v>
      </c>
    </row>
    <row r="9" spans="1:8" x14ac:dyDescent="0.3">
      <c r="A9">
        <v>6</v>
      </c>
      <c r="B9">
        <v>29</v>
      </c>
      <c r="C9" s="15">
        <f t="shared" si="0"/>
        <v>50.970862470862464</v>
      </c>
      <c r="D9" s="15">
        <f t="shared" si="1"/>
        <v>-21.970862470862464</v>
      </c>
    </row>
    <row r="10" spans="1:8" x14ac:dyDescent="0.3">
      <c r="A10">
        <v>7</v>
      </c>
      <c r="B10">
        <v>90</v>
      </c>
      <c r="C10" s="15">
        <f t="shared" si="0"/>
        <v>56.862470862470857</v>
      </c>
      <c r="D10" s="15">
        <f t="shared" si="1"/>
        <v>33.137529137529143</v>
      </c>
    </row>
    <row r="11" spans="1:8" x14ac:dyDescent="0.3">
      <c r="A11">
        <v>8</v>
      </c>
      <c r="B11">
        <v>49</v>
      </c>
      <c r="C11" s="15">
        <f t="shared" si="0"/>
        <v>62.754079254079251</v>
      </c>
      <c r="D11" s="15">
        <f t="shared" si="1"/>
        <v>-13.754079254079251</v>
      </c>
    </row>
    <row r="12" spans="1:8" s="17" customFormat="1" x14ac:dyDescent="0.3">
      <c r="A12" s="17">
        <v>9</v>
      </c>
      <c r="B12" s="17">
        <v>62</v>
      </c>
      <c r="C12" s="15">
        <f t="shared" si="0"/>
        <v>68.645687645687644</v>
      </c>
      <c r="D12" s="15">
        <v>-5.7499999999999982</v>
      </c>
      <c r="E12" s="15"/>
    </row>
    <row r="13" spans="1:8" s="17" customFormat="1" x14ac:dyDescent="0.3">
      <c r="A13" s="17">
        <v>10</v>
      </c>
      <c r="B13" s="17">
        <v>58</v>
      </c>
      <c r="C13" s="15">
        <f t="shared" si="0"/>
        <v>74.537296037296045</v>
      </c>
      <c r="D13" s="15">
        <v>-18.583333333333332</v>
      </c>
      <c r="E13" s="15"/>
    </row>
    <row r="14" spans="1:8" s="17" customFormat="1" x14ac:dyDescent="0.3">
      <c r="A14" s="17">
        <v>11</v>
      </c>
      <c r="B14" s="17">
        <v>114</v>
      </c>
      <c r="C14" s="15">
        <f t="shared" si="0"/>
        <v>80.428904428904417</v>
      </c>
      <c r="D14" s="15">
        <v>35.083333333333336</v>
      </c>
      <c r="E14" s="15"/>
    </row>
    <row r="15" spans="1:8" s="17" customFormat="1" x14ac:dyDescent="0.3">
      <c r="A15" s="17">
        <v>12</v>
      </c>
      <c r="B15" s="17">
        <v>76</v>
      </c>
      <c r="C15" s="15">
        <f t="shared" si="0"/>
        <v>86.320512820512818</v>
      </c>
      <c r="D15" s="15">
        <v>-10.749999999999996</v>
      </c>
      <c r="E15" s="15"/>
    </row>
    <row r="18" spans="1:5" x14ac:dyDescent="0.3">
      <c r="A18" s="10" t="s">
        <v>65</v>
      </c>
    </row>
    <row r="19" spans="1:5" x14ac:dyDescent="0.3">
      <c r="A19" s="26" t="s">
        <v>53</v>
      </c>
      <c r="B19" s="26" t="s">
        <v>87</v>
      </c>
      <c r="C19" s="26" t="s">
        <v>86</v>
      </c>
      <c r="D19" s="26" t="s">
        <v>85</v>
      </c>
      <c r="E19" s="25" t="s">
        <v>66</v>
      </c>
    </row>
    <row r="20" spans="1:5" x14ac:dyDescent="0.3">
      <c r="A20" s="17">
        <v>1</v>
      </c>
      <c r="B20" s="15">
        <f>D4</f>
        <v>-0.512820512820511</v>
      </c>
      <c r="C20" s="15">
        <f>D8</f>
        <v>-10.079254079254078</v>
      </c>
      <c r="D20" s="15">
        <f>D12</f>
        <v>-5.7499999999999982</v>
      </c>
      <c r="E20" s="15">
        <f>AVERAGE(B20:D20)</f>
        <v>-5.4473581973581959</v>
      </c>
    </row>
    <row r="21" spans="1:5" x14ac:dyDescent="0.3">
      <c r="A21" s="17">
        <v>2</v>
      </c>
      <c r="B21" s="15">
        <f>D5</f>
        <v>-12.404428904428901</v>
      </c>
      <c r="C21" s="15">
        <f>D9</f>
        <v>-21.970862470862464</v>
      </c>
      <c r="D21" s="15">
        <f t="shared" ref="D21:D23" si="2">D13</f>
        <v>-18.583333333333332</v>
      </c>
      <c r="E21" s="15">
        <f t="shared" ref="E21:E23" si="3">AVERAGE(B21:D21)</f>
        <v>-17.652874902874899</v>
      </c>
    </row>
    <row r="22" spans="1:5" x14ac:dyDescent="0.3">
      <c r="A22" s="17">
        <v>3</v>
      </c>
      <c r="B22" s="15">
        <f>D6</f>
        <v>36.703962703962709</v>
      </c>
      <c r="C22" s="15">
        <f>D10</f>
        <v>33.137529137529143</v>
      </c>
      <c r="D22" s="15">
        <f t="shared" si="2"/>
        <v>35.083333333333336</v>
      </c>
      <c r="E22" s="15">
        <f t="shared" si="3"/>
        <v>34.974941724941736</v>
      </c>
    </row>
    <row r="23" spans="1:5" ht="14.4" thickBot="1" x14ac:dyDescent="0.35">
      <c r="A23" s="28">
        <v>4</v>
      </c>
      <c r="B23" s="29">
        <f>D7</f>
        <v>-11.187645687645684</v>
      </c>
      <c r="C23" s="29">
        <f>D11</f>
        <v>-13.754079254079251</v>
      </c>
      <c r="D23" s="29">
        <f t="shared" si="2"/>
        <v>-10.749999999999996</v>
      </c>
      <c r="E23" s="29">
        <f t="shared" si="3"/>
        <v>-11.897241647241643</v>
      </c>
    </row>
    <row r="24" spans="1:5" x14ac:dyDescent="0.3">
      <c r="C24" t="s">
        <v>67</v>
      </c>
      <c r="E24" s="15">
        <f>SUM(E20:E23)</f>
        <v>-2.2533022533000491E-2</v>
      </c>
    </row>
    <row r="27" spans="1:5" x14ac:dyDescent="0.3">
      <c r="A27" s="10" t="s">
        <v>68</v>
      </c>
    </row>
    <row r="28" spans="1:5" ht="41.4" x14ac:dyDescent="0.3">
      <c r="A28" s="25" t="s">
        <v>53</v>
      </c>
      <c r="B28" s="11" t="s">
        <v>63</v>
      </c>
      <c r="C28" s="24" t="s">
        <v>69</v>
      </c>
      <c r="D28" s="11" t="s">
        <v>70</v>
      </c>
    </row>
    <row r="29" spans="1:5" x14ac:dyDescent="0.3">
      <c r="A29">
        <v>13</v>
      </c>
      <c r="B29" s="15">
        <f>$G$5+$G$4*A29</f>
        <v>92.212121212121218</v>
      </c>
      <c r="C29" s="15">
        <f>E20</f>
        <v>-5.4473581973581959</v>
      </c>
      <c r="D29" s="15">
        <f>B29+C29</f>
        <v>86.76476301476302</v>
      </c>
    </row>
    <row r="30" spans="1:5" x14ac:dyDescent="0.3">
      <c r="A30">
        <v>14</v>
      </c>
      <c r="B30" s="15">
        <f t="shared" ref="B30:B32" si="4">$G$5+$G$4*A30</f>
        <v>98.10372960372959</v>
      </c>
      <c r="C30" s="15">
        <f>E21</f>
        <v>-17.652874902874899</v>
      </c>
      <c r="D30" s="15">
        <f t="shared" ref="D30:D32" si="5">B30+C30</f>
        <v>80.450854700854691</v>
      </c>
    </row>
    <row r="31" spans="1:5" x14ac:dyDescent="0.3">
      <c r="A31">
        <v>15</v>
      </c>
      <c r="B31" s="15">
        <f t="shared" si="4"/>
        <v>103.99533799533799</v>
      </c>
      <c r="C31" s="15">
        <f>E22</f>
        <v>34.974941724941736</v>
      </c>
      <c r="D31" s="15">
        <f t="shared" si="5"/>
        <v>138.97027972027973</v>
      </c>
    </row>
    <row r="32" spans="1:5" x14ac:dyDescent="0.3">
      <c r="A32">
        <v>16</v>
      </c>
      <c r="B32" s="15">
        <f t="shared" si="4"/>
        <v>109.88694638694639</v>
      </c>
      <c r="C32" s="15">
        <f>E23</f>
        <v>-11.897241647241643</v>
      </c>
      <c r="D32" s="15">
        <f t="shared" si="5"/>
        <v>97.989704739704749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R105"/>
  <sheetViews>
    <sheetView workbookViewId="0">
      <selection activeCell="A3" sqref="A3"/>
    </sheetView>
  </sheetViews>
  <sheetFormatPr defaultColWidth="9.109375" defaultRowHeight="13.8" x14ac:dyDescent="0.3"/>
  <cols>
    <col min="1" max="1" width="7.44140625" style="32" customWidth="1"/>
    <col min="2" max="2" width="8.88671875" style="33" customWidth="1"/>
    <col min="3" max="4" width="9.109375" style="30"/>
    <col min="5" max="5" width="10.44140625" style="30" customWidth="1"/>
    <col min="6" max="15" width="9.109375" style="30"/>
    <col min="16" max="16" width="12.88671875" style="30" customWidth="1"/>
    <col min="17" max="16384" width="9.109375" style="30"/>
  </cols>
  <sheetData>
    <row r="1" spans="1:12" x14ac:dyDescent="0.3">
      <c r="A1" s="31" t="s">
        <v>118</v>
      </c>
      <c r="B1" s="31"/>
      <c r="D1" s="31"/>
    </row>
    <row r="2" spans="1:12" x14ac:dyDescent="0.3">
      <c r="A2" s="31" t="s">
        <v>83</v>
      </c>
      <c r="B2" s="30"/>
    </row>
    <row r="4" spans="1:12" x14ac:dyDescent="0.3">
      <c r="B4" s="30"/>
      <c r="I4" s="33"/>
      <c r="L4" s="34" t="s">
        <v>84</v>
      </c>
    </row>
    <row r="5" spans="1:12" ht="17.25" customHeight="1" x14ac:dyDescent="0.3">
      <c r="A5" s="35"/>
      <c r="B5" s="30"/>
      <c r="K5" s="36">
        <v>117.95</v>
      </c>
    </row>
    <row r="6" spans="1:12" x14ac:dyDescent="0.3">
      <c r="B6" s="30"/>
      <c r="I6" s="33"/>
      <c r="J6" s="37"/>
      <c r="K6" s="36">
        <v>1.11E-2</v>
      </c>
    </row>
    <row r="8" spans="1:12" x14ac:dyDescent="0.3">
      <c r="A8" s="136" t="s">
        <v>71</v>
      </c>
      <c r="B8" s="136"/>
      <c r="C8" s="136"/>
    </row>
    <row r="9" spans="1:12" ht="55.2" x14ac:dyDescent="0.3">
      <c r="A9" s="55" t="s">
        <v>27</v>
      </c>
      <c r="B9" s="55" t="s">
        <v>72</v>
      </c>
      <c r="C9" s="55" t="s">
        <v>77</v>
      </c>
      <c r="D9" s="56" t="s">
        <v>78</v>
      </c>
      <c r="E9" s="56" t="s">
        <v>79</v>
      </c>
    </row>
    <row r="10" spans="1:12" x14ac:dyDescent="0.3">
      <c r="A10" s="35">
        <v>17899</v>
      </c>
      <c r="B10" s="38">
        <v>1</v>
      </c>
      <c r="C10" s="39">
        <v>112</v>
      </c>
      <c r="D10" s="46">
        <f t="shared" ref="D10:D41" si="0">$K$5*EXP($K$6*B10)</f>
        <v>119.26653826986885</v>
      </c>
      <c r="E10" s="40">
        <f t="shared" ref="E10:E73" si="1">C10/D10</f>
        <v>0.9390731182838008</v>
      </c>
    </row>
    <row r="11" spans="1:12" x14ac:dyDescent="0.3">
      <c r="A11" s="35">
        <v>17930</v>
      </c>
      <c r="B11" s="38">
        <v>2</v>
      </c>
      <c r="C11" s="39">
        <v>118</v>
      </c>
      <c r="D11" s="46">
        <f t="shared" si="0"/>
        <v>120.59777152079771</v>
      </c>
      <c r="E11" s="40">
        <f t="shared" si="1"/>
        <v>0.97845920792699137</v>
      </c>
    </row>
    <row r="12" spans="1:12" x14ac:dyDescent="0.3">
      <c r="A12" s="35">
        <v>17958</v>
      </c>
      <c r="B12" s="38">
        <v>3</v>
      </c>
      <c r="C12" s="39">
        <v>132</v>
      </c>
      <c r="D12" s="46">
        <f t="shared" si="0"/>
        <v>121.94386377571954</v>
      </c>
      <c r="E12" s="40">
        <f t="shared" si="1"/>
        <v>1.0824652911012875</v>
      </c>
    </row>
    <row r="13" spans="1:12" x14ac:dyDescent="0.3">
      <c r="A13" s="35">
        <v>17989</v>
      </c>
      <c r="B13" s="38">
        <v>4</v>
      </c>
      <c r="C13" s="39">
        <v>129</v>
      </c>
      <c r="D13" s="46">
        <f t="shared" si="0"/>
        <v>123.30498088836393</v>
      </c>
      <c r="E13" s="40">
        <f t="shared" si="1"/>
        <v>1.046186448192163</v>
      </c>
    </row>
    <row r="14" spans="1:12" x14ac:dyDescent="0.3">
      <c r="A14" s="35">
        <v>18019</v>
      </c>
      <c r="B14" s="38">
        <v>5</v>
      </c>
      <c r="C14" s="39">
        <v>121</v>
      </c>
      <c r="D14" s="46">
        <f t="shared" si="0"/>
        <v>124.68129056369227</v>
      </c>
      <c r="E14" s="40">
        <f t="shared" si="1"/>
        <v>0.97047439477848751</v>
      </c>
    </row>
    <row r="15" spans="1:12" x14ac:dyDescent="0.3">
      <c r="A15" s="35">
        <v>18050</v>
      </c>
      <c r="B15" s="38">
        <v>6</v>
      </c>
      <c r="C15" s="39">
        <v>135</v>
      </c>
      <c r="D15" s="46">
        <f t="shared" si="0"/>
        <v>126.07296237856077</v>
      </c>
      <c r="E15" s="40">
        <f t="shared" si="1"/>
        <v>1.0708085021008225</v>
      </c>
    </row>
    <row r="16" spans="1:12" x14ac:dyDescent="0.3">
      <c r="A16" s="35">
        <v>18080</v>
      </c>
      <c r="B16" s="38">
        <v>7</v>
      </c>
      <c r="C16" s="39">
        <v>148</v>
      </c>
      <c r="D16" s="46">
        <f t="shared" si="0"/>
        <v>127.48016780261426</v>
      </c>
      <c r="E16" s="40">
        <f t="shared" si="1"/>
        <v>1.1609648979216745</v>
      </c>
    </row>
    <row r="17" spans="1:5" x14ac:dyDescent="0.3">
      <c r="A17" s="35">
        <v>18111</v>
      </c>
      <c r="B17" s="38">
        <v>8</v>
      </c>
      <c r="C17" s="39">
        <v>148</v>
      </c>
      <c r="D17" s="46">
        <f t="shared" si="0"/>
        <v>128.90308021941328</v>
      </c>
      <c r="E17" s="40">
        <f t="shared" si="1"/>
        <v>1.1481494449014</v>
      </c>
    </row>
    <row r="18" spans="1:5" x14ac:dyDescent="0.3">
      <c r="A18" s="35">
        <v>18142</v>
      </c>
      <c r="B18" s="38">
        <v>9</v>
      </c>
      <c r="C18" s="39">
        <v>136</v>
      </c>
      <c r="D18" s="46">
        <f t="shared" si="0"/>
        <v>130.34187494779675</v>
      </c>
      <c r="E18" s="40">
        <f t="shared" si="1"/>
        <v>1.0434098792461699</v>
      </c>
    </row>
    <row r="19" spans="1:5" x14ac:dyDescent="0.3">
      <c r="A19" s="35">
        <v>18172</v>
      </c>
      <c r="B19" s="38">
        <v>10</v>
      </c>
      <c r="C19" s="39">
        <v>119</v>
      </c>
      <c r="D19" s="46">
        <f t="shared" si="0"/>
        <v>131.79672926348334</v>
      </c>
      <c r="E19" s="40">
        <f t="shared" si="1"/>
        <v>0.90290556271771683</v>
      </c>
    </row>
    <row r="20" spans="1:5" x14ac:dyDescent="0.3">
      <c r="A20" s="35">
        <v>18203</v>
      </c>
      <c r="B20" s="38">
        <v>11</v>
      </c>
      <c r="C20" s="39">
        <v>104</v>
      </c>
      <c r="D20" s="46">
        <f t="shared" si="0"/>
        <v>133.26782242091377</v>
      </c>
      <c r="E20" s="40">
        <f t="shared" si="1"/>
        <v>0.78038342722766085</v>
      </c>
    </row>
    <row r="21" spans="1:5" x14ac:dyDescent="0.3">
      <c r="A21" s="41">
        <v>18233</v>
      </c>
      <c r="B21" s="42">
        <v>12</v>
      </c>
      <c r="C21" s="43">
        <v>118</v>
      </c>
      <c r="D21" s="50">
        <f t="shared" si="0"/>
        <v>134.75533567533699</v>
      </c>
      <c r="E21" s="44">
        <f t="shared" si="1"/>
        <v>0.87566105942027228</v>
      </c>
    </row>
    <row r="22" spans="1:5" x14ac:dyDescent="0.3">
      <c r="A22" s="35">
        <v>18264</v>
      </c>
      <c r="B22" s="38">
        <v>13</v>
      </c>
      <c r="C22" s="39">
        <v>115</v>
      </c>
      <c r="D22" s="46">
        <f t="shared" si="0"/>
        <v>136.25945230514287</v>
      </c>
      <c r="E22" s="40">
        <f t="shared" si="1"/>
        <v>0.84397814650293823</v>
      </c>
    </row>
    <row r="23" spans="1:5" x14ac:dyDescent="0.3">
      <c r="A23" s="35">
        <v>18295</v>
      </c>
      <c r="B23" s="38">
        <v>14</v>
      </c>
      <c r="C23" s="39">
        <v>126</v>
      </c>
      <c r="D23" s="46">
        <f t="shared" si="0"/>
        <v>137.78035763444419</v>
      </c>
      <c r="E23" s="40">
        <f t="shared" si="1"/>
        <v>0.91449900525226124</v>
      </c>
    </row>
    <row r="24" spans="1:5" x14ac:dyDescent="0.3">
      <c r="A24" s="35">
        <v>18323</v>
      </c>
      <c r="B24" s="38">
        <v>15</v>
      </c>
      <c r="C24" s="39">
        <v>141</v>
      </c>
      <c r="D24" s="46">
        <f t="shared" si="0"/>
        <v>139.3182390559106</v>
      </c>
      <c r="E24" s="40">
        <f t="shared" si="1"/>
        <v>1.0120713623391011</v>
      </c>
    </row>
    <row r="25" spans="1:5" x14ac:dyDescent="0.3">
      <c r="A25" s="35">
        <v>18354</v>
      </c>
      <c r="B25" s="38">
        <v>16</v>
      </c>
      <c r="C25" s="39">
        <v>135</v>
      </c>
      <c r="D25" s="46">
        <f t="shared" si="0"/>
        <v>140.87328605385753</v>
      </c>
      <c r="E25" s="40">
        <f t="shared" si="1"/>
        <v>0.95830802121267977</v>
      </c>
    </row>
    <row r="26" spans="1:5" x14ac:dyDescent="0.3">
      <c r="A26" s="35">
        <v>18384</v>
      </c>
      <c r="B26" s="38">
        <v>17</v>
      </c>
      <c r="C26" s="39">
        <v>125</v>
      </c>
      <c r="D26" s="46">
        <f t="shared" si="0"/>
        <v>142.44569022759288</v>
      </c>
      <c r="E26" s="40">
        <f t="shared" si="1"/>
        <v>0.87752742677072926</v>
      </c>
    </row>
    <row r="27" spans="1:5" x14ac:dyDescent="0.3">
      <c r="A27" s="35">
        <v>18415</v>
      </c>
      <c r="B27" s="38">
        <v>18</v>
      </c>
      <c r="C27" s="39">
        <v>149</v>
      </c>
      <c r="D27" s="46">
        <f t="shared" si="0"/>
        <v>144.03564531502406</v>
      </c>
      <c r="E27" s="40">
        <f t="shared" si="1"/>
        <v>1.0344661536671584</v>
      </c>
    </row>
    <row r="28" spans="1:5" x14ac:dyDescent="0.3">
      <c r="A28" s="35">
        <v>18445</v>
      </c>
      <c r="B28" s="38">
        <v>19</v>
      </c>
      <c r="C28" s="39">
        <v>170</v>
      </c>
      <c r="D28" s="46">
        <f t="shared" si="0"/>
        <v>145.64334721652881</v>
      </c>
      <c r="E28" s="40">
        <f t="shared" si="1"/>
        <v>1.1672349149409482</v>
      </c>
    </row>
    <row r="29" spans="1:5" x14ac:dyDescent="0.3">
      <c r="A29" s="35">
        <v>18476</v>
      </c>
      <c r="B29" s="38">
        <v>20</v>
      </c>
      <c r="C29" s="39">
        <v>170</v>
      </c>
      <c r="D29" s="46">
        <f t="shared" si="0"/>
        <v>147.26899401909225</v>
      </c>
      <c r="E29" s="40">
        <f t="shared" si="1"/>
        <v>1.1543502495709372</v>
      </c>
    </row>
    <row r="30" spans="1:5" x14ac:dyDescent="0.3">
      <c r="A30" s="35">
        <v>18507</v>
      </c>
      <c r="B30" s="38">
        <v>21</v>
      </c>
      <c r="C30" s="39">
        <v>158</v>
      </c>
      <c r="D30" s="46">
        <f t="shared" si="0"/>
        <v>148.91278602071344</v>
      </c>
      <c r="E30" s="40">
        <f t="shared" si="1"/>
        <v>1.0610237322268792</v>
      </c>
    </row>
    <row r="31" spans="1:5" x14ac:dyDescent="0.3">
      <c r="A31" s="35">
        <v>18537</v>
      </c>
      <c r="B31" s="38">
        <v>22</v>
      </c>
      <c r="C31" s="39">
        <v>133</v>
      </c>
      <c r="D31" s="46">
        <f t="shared" si="0"/>
        <v>150.57492575508445</v>
      </c>
      <c r="E31" s="40">
        <f t="shared" si="1"/>
        <v>0.88328119262253069</v>
      </c>
    </row>
    <row r="32" spans="1:5" x14ac:dyDescent="0.3">
      <c r="A32" s="35">
        <v>18568</v>
      </c>
      <c r="B32" s="38">
        <v>23</v>
      </c>
      <c r="C32" s="39">
        <v>114</v>
      </c>
      <c r="D32" s="46">
        <f t="shared" si="0"/>
        <v>152.25561801654462</v>
      </c>
      <c r="E32" s="40">
        <f t="shared" si="1"/>
        <v>0.74874084441082733</v>
      </c>
    </row>
    <row r="33" spans="1:17" x14ac:dyDescent="0.3">
      <c r="A33" s="41">
        <v>18598</v>
      </c>
      <c r="B33" s="42">
        <v>24</v>
      </c>
      <c r="C33" s="43">
        <v>140</v>
      </c>
      <c r="D33" s="50">
        <f t="shared" si="0"/>
        <v>153.95506988531369</v>
      </c>
      <c r="E33" s="44">
        <f t="shared" si="1"/>
        <v>0.90935621739700234</v>
      </c>
      <c r="H33" s="57"/>
      <c r="I33" s="58" t="s">
        <v>58</v>
      </c>
      <c r="J33" s="58"/>
      <c r="K33" s="58"/>
      <c r="L33" s="58"/>
      <c r="M33" s="58"/>
      <c r="N33" s="58"/>
      <c r="O33" s="58"/>
      <c r="P33" s="57"/>
    </row>
    <row r="34" spans="1:17" ht="27.6" x14ac:dyDescent="0.3">
      <c r="A34" s="35">
        <v>18629</v>
      </c>
      <c r="B34" s="38">
        <v>25</v>
      </c>
      <c r="C34" s="39">
        <v>145</v>
      </c>
      <c r="D34" s="46">
        <f t="shared" si="0"/>
        <v>155.67349075300635</v>
      </c>
      <c r="E34" s="40">
        <f t="shared" si="1"/>
        <v>0.93143668391209233</v>
      </c>
      <c r="H34" s="59" t="s">
        <v>73</v>
      </c>
      <c r="I34" s="60">
        <v>1949</v>
      </c>
      <c r="J34" s="60">
        <v>1950</v>
      </c>
      <c r="K34" s="60">
        <v>1951</v>
      </c>
      <c r="L34" s="60">
        <v>1952</v>
      </c>
      <c r="M34" s="60">
        <v>1953</v>
      </c>
      <c r="N34" s="60">
        <v>1954</v>
      </c>
      <c r="O34" s="60">
        <v>1955</v>
      </c>
      <c r="P34" s="61" t="s">
        <v>74</v>
      </c>
    </row>
    <row r="35" spans="1:17" x14ac:dyDescent="0.3">
      <c r="A35" s="35">
        <v>18660</v>
      </c>
      <c r="B35" s="38">
        <v>26</v>
      </c>
      <c r="C35" s="39">
        <v>150</v>
      </c>
      <c r="D35" s="46">
        <f t="shared" si="0"/>
        <v>157.41109234843159</v>
      </c>
      <c r="E35" s="40">
        <f t="shared" si="1"/>
        <v>0.95291886843636764</v>
      </c>
      <c r="H35" s="45">
        <v>1</v>
      </c>
      <c r="I35" s="46">
        <f t="shared" ref="I35:I46" si="2">E10</f>
        <v>0.9390731182838008</v>
      </c>
      <c r="J35" s="46">
        <f t="shared" ref="J35:J46" si="3">E22</f>
        <v>0.84397814650293823</v>
      </c>
      <c r="K35" s="46">
        <f t="shared" ref="K35:K46" si="4">E34</f>
        <v>0.93143668391209233</v>
      </c>
      <c r="L35" s="46">
        <f t="shared" ref="L35:L46" si="5">E46</f>
        <v>0.96146487185680496</v>
      </c>
      <c r="M35" s="46">
        <f t="shared" ref="M35:M46" si="6">E58</f>
        <v>0.96459577961809817</v>
      </c>
      <c r="N35" s="46">
        <f t="shared" ref="N35:N46" si="7">E70</f>
        <v>0.87876232354266115</v>
      </c>
      <c r="O35" s="46">
        <f t="shared" ref="O35:O46" si="8">E82</f>
        <v>0.9124490052934624</v>
      </c>
      <c r="P35" s="47">
        <f t="shared" ref="P35:P46" si="9">GEOMEAN(I35:O35)</f>
        <v>0.91789250264136446</v>
      </c>
    </row>
    <row r="36" spans="1:17" x14ac:dyDescent="0.3">
      <c r="A36" s="35">
        <v>18688</v>
      </c>
      <c r="B36" s="38">
        <v>27</v>
      </c>
      <c r="C36" s="39">
        <v>178</v>
      </c>
      <c r="D36" s="46">
        <f t="shared" si="0"/>
        <v>159.16808876368017</v>
      </c>
      <c r="E36" s="40">
        <f t="shared" si="1"/>
        <v>1.1183146155903141</v>
      </c>
      <c r="H36" s="48">
        <v>2</v>
      </c>
      <c r="I36" s="46">
        <f t="shared" si="2"/>
        <v>0.97845920792699137</v>
      </c>
      <c r="J36" s="46">
        <f t="shared" si="3"/>
        <v>0.91449900525226124</v>
      </c>
      <c r="K36" s="46">
        <f t="shared" si="4"/>
        <v>0.95291886843636764</v>
      </c>
      <c r="L36" s="46">
        <f t="shared" si="5"/>
        <v>1.000896446604812</v>
      </c>
      <c r="M36" s="46">
        <f t="shared" si="6"/>
        <v>0.95394797112760876</v>
      </c>
      <c r="N36" s="46">
        <f t="shared" si="7"/>
        <v>0.80090027280962472</v>
      </c>
      <c r="O36" s="46">
        <f t="shared" si="8"/>
        <v>0.86881735663795301</v>
      </c>
      <c r="P36" s="47">
        <f t="shared" si="9"/>
        <v>0.92202614552902151</v>
      </c>
    </row>
    <row r="37" spans="1:17" x14ac:dyDescent="0.3">
      <c r="A37" s="35">
        <v>18719</v>
      </c>
      <c r="B37" s="38">
        <v>28</v>
      </c>
      <c r="C37" s="39">
        <v>163</v>
      </c>
      <c r="D37" s="46">
        <f t="shared" si="0"/>
        <v>160.9446964805031</v>
      </c>
      <c r="E37" s="40">
        <f t="shared" si="1"/>
        <v>1.0127702469509201</v>
      </c>
      <c r="H37" s="48">
        <v>3</v>
      </c>
      <c r="I37" s="46">
        <f t="shared" si="2"/>
        <v>1.0824652911012875</v>
      </c>
      <c r="J37" s="46">
        <f t="shared" si="3"/>
        <v>1.0120713623391011</v>
      </c>
      <c r="K37" s="46">
        <f t="shared" si="4"/>
        <v>1.1183146155903141</v>
      </c>
      <c r="L37" s="46">
        <f t="shared" si="5"/>
        <v>1.0613369458392026</v>
      </c>
      <c r="M37" s="46">
        <f t="shared" si="6"/>
        <v>1.1359519242170075</v>
      </c>
      <c r="N37" s="46">
        <f t="shared" si="7"/>
        <v>0.99007429649026002</v>
      </c>
      <c r="O37" s="46">
        <f t="shared" si="8"/>
        <v>0.98460754620476909</v>
      </c>
      <c r="P37" s="47">
        <f t="shared" si="9"/>
        <v>1.053462407113354</v>
      </c>
    </row>
    <row r="38" spans="1:17" ht="12" customHeight="1" x14ac:dyDescent="0.3">
      <c r="A38" s="35">
        <v>18749</v>
      </c>
      <c r="B38" s="38">
        <v>29</v>
      </c>
      <c r="C38" s="39">
        <v>172</v>
      </c>
      <c r="D38" s="46">
        <f t="shared" si="0"/>
        <v>162.74113439698473</v>
      </c>
      <c r="E38" s="40">
        <f t="shared" si="1"/>
        <v>1.0568932104186366</v>
      </c>
      <c r="H38" s="48">
        <v>4</v>
      </c>
      <c r="I38" s="46">
        <f t="shared" si="2"/>
        <v>1.046186448192163</v>
      </c>
      <c r="J38" s="46">
        <f t="shared" si="3"/>
        <v>0.95830802121267977</v>
      </c>
      <c r="K38" s="46">
        <f t="shared" si="4"/>
        <v>1.0127702469509201</v>
      </c>
      <c r="L38" s="46">
        <f t="shared" si="5"/>
        <v>0.98435982339758277</v>
      </c>
      <c r="M38" s="46">
        <f t="shared" si="6"/>
        <v>1.1186523571697762</v>
      </c>
      <c r="N38" s="46">
        <f t="shared" si="7"/>
        <v>0.94581263635080903</v>
      </c>
      <c r="O38" s="46">
        <f t="shared" si="8"/>
        <v>0.9810327592417597</v>
      </c>
      <c r="P38" s="47">
        <f t="shared" si="9"/>
        <v>1.0052646218348762</v>
      </c>
    </row>
    <row r="39" spans="1:17" x14ac:dyDescent="0.3">
      <c r="A39" s="35">
        <v>18780</v>
      </c>
      <c r="B39" s="38">
        <v>30</v>
      </c>
      <c r="C39" s="39">
        <v>178</v>
      </c>
      <c r="D39" s="46">
        <f t="shared" si="0"/>
        <v>164.55762385451334</v>
      </c>
      <c r="E39" s="40">
        <f t="shared" si="1"/>
        <v>1.0816879572676084</v>
      </c>
      <c r="H39" s="48">
        <v>5</v>
      </c>
      <c r="I39" s="46">
        <f t="shared" si="2"/>
        <v>0.97047439477848751</v>
      </c>
      <c r="J39" s="46">
        <f t="shared" si="3"/>
        <v>0.87752742677072926</v>
      </c>
      <c r="K39" s="46">
        <f t="shared" si="4"/>
        <v>1.0568932104186366</v>
      </c>
      <c r="L39" s="46">
        <f t="shared" si="5"/>
        <v>0.98425068518196557</v>
      </c>
      <c r="M39" s="46">
        <f t="shared" si="6"/>
        <v>1.0780579173362193</v>
      </c>
      <c r="N39" s="46">
        <f t="shared" si="7"/>
        <v>0.96421624354623181</v>
      </c>
      <c r="O39" s="46">
        <f t="shared" si="8"/>
        <v>0.97381021363627973</v>
      </c>
      <c r="P39" s="47">
        <f t="shared" si="9"/>
        <v>0.98455260405734091</v>
      </c>
      <c r="Q39" s="46"/>
    </row>
    <row r="40" spans="1:17" x14ac:dyDescent="0.3">
      <c r="A40" s="35">
        <v>18810</v>
      </c>
      <c r="B40" s="38">
        <v>31</v>
      </c>
      <c r="C40" s="39">
        <v>199</v>
      </c>
      <c r="D40" s="46">
        <f t="shared" si="0"/>
        <v>166.39438866505296</v>
      </c>
      <c r="E40" s="40">
        <f t="shared" si="1"/>
        <v>1.1959537914501503</v>
      </c>
      <c r="H40" s="48">
        <v>6</v>
      </c>
      <c r="I40" s="46">
        <f t="shared" si="2"/>
        <v>1.0708085021008225</v>
      </c>
      <c r="J40" s="46">
        <f t="shared" si="3"/>
        <v>1.0344661536671584</v>
      </c>
      <c r="K40" s="46">
        <f t="shared" si="4"/>
        <v>1.0816879572676084</v>
      </c>
      <c r="L40" s="46">
        <f t="shared" si="5"/>
        <v>1.1595526184017395</v>
      </c>
      <c r="M40" s="46">
        <f t="shared" si="6"/>
        <v>1.1313375864113064</v>
      </c>
      <c r="N40" s="46">
        <f t="shared" si="7"/>
        <v>1.0758255252022575</v>
      </c>
      <c r="O40" s="46">
        <f t="shared" si="8"/>
        <v>1.1235708055703686</v>
      </c>
      <c r="P40" s="47">
        <f t="shared" si="9"/>
        <v>1.0960292670542771</v>
      </c>
      <c r="Q40" s="46"/>
    </row>
    <row r="41" spans="1:17" x14ac:dyDescent="0.3">
      <c r="A41" s="35">
        <v>18841</v>
      </c>
      <c r="B41" s="38">
        <v>32</v>
      </c>
      <c r="C41" s="39">
        <v>199</v>
      </c>
      <c r="D41" s="46">
        <f t="shared" si="0"/>
        <v>168.25165513871957</v>
      </c>
      <c r="E41" s="40">
        <f t="shared" si="1"/>
        <v>1.1827521092492619</v>
      </c>
      <c r="H41" s="48">
        <v>7</v>
      </c>
      <c r="I41" s="46">
        <f t="shared" si="2"/>
        <v>1.1609648979216745</v>
      </c>
      <c r="J41" s="46">
        <f t="shared" si="3"/>
        <v>1.1672349149409482</v>
      </c>
      <c r="K41" s="46">
        <f t="shared" si="4"/>
        <v>1.1959537914501503</v>
      </c>
      <c r="L41" s="46">
        <f t="shared" si="5"/>
        <v>1.2098767598641558</v>
      </c>
      <c r="M41" s="46">
        <f t="shared" si="6"/>
        <v>1.2155398478044996</v>
      </c>
      <c r="N41" s="46">
        <f t="shared" si="7"/>
        <v>1.2170941964219608</v>
      </c>
      <c r="O41" s="46">
        <f t="shared" si="8"/>
        <v>1.2840165078717454</v>
      </c>
      <c r="P41" s="47">
        <f t="shared" si="9"/>
        <v>1.2066609835312456</v>
      </c>
      <c r="Q41" s="46"/>
    </row>
    <row r="42" spans="1:17" x14ac:dyDescent="0.3">
      <c r="A42" s="35">
        <v>18872</v>
      </c>
      <c r="B42" s="38">
        <v>33</v>
      </c>
      <c r="C42" s="39">
        <v>184</v>
      </c>
      <c r="D42" s="46">
        <f t="shared" ref="D42:D73" si="10">$K$5*EXP($K$6*B42)</f>
        <v>170.12965211166485</v>
      </c>
      <c r="E42" s="40">
        <f t="shared" si="1"/>
        <v>1.0815281035150259</v>
      </c>
      <c r="H42" s="48">
        <v>8</v>
      </c>
      <c r="I42" s="46">
        <f t="shared" si="2"/>
        <v>1.1481494449014</v>
      </c>
      <c r="J42" s="46">
        <f t="shared" si="3"/>
        <v>1.1543502495709372</v>
      </c>
      <c r="K42" s="46">
        <f t="shared" si="4"/>
        <v>1.1827521092492619</v>
      </c>
      <c r="L42" s="46">
        <f t="shared" si="5"/>
        <v>1.2589485900878203</v>
      </c>
      <c r="M42" s="46">
        <f t="shared" si="6"/>
        <v>1.2385499007833591</v>
      </c>
      <c r="N42" s="46">
        <f t="shared" si="7"/>
        <v>1.1677885162570296</v>
      </c>
      <c r="O42" s="46">
        <f t="shared" si="8"/>
        <v>1.2105368926041389</v>
      </c>
      <c r="P42" s="47">
        <f t="shared" si="9"/>
        <v>1.1937891874123017</v>
      </c>
      <c r="Q42" s="46"/>
    </row>
    <row r="43" spans="1:17" x14ac:dyDescent="0.3">
      <c r="A43" s="35">
        <v>18902</v>
      </c>
      <c r="B43" s="38">
        <v>34</v>
      </c>
      <c r="C43" s="39">
        <v>162</v>
      </c>
      <c r="D43" s="46">
        <f t="shared" si="10"/>
        <v>172.02861097427174</v>
      </c>
      <c r="E43" s="40">
        <f t="shared" si="1"/>
        <v>0.9417038193968118</v>
      </c>
      <c r="H43" s="48">
        <v>9</v>
      </c>
      <c r="I43" s="46">
        <f t="shared" si="2"/>
        <v>1.0434098792461699</v>
      </c>
      <c r="J43" s="46">
        <f t="shared" si="3"/>
        <v>1.0610237322268792</v>
      </c>
      <c r="K43" s="46">
        <f t="shared" si="4"/>
        <v>1.0815281035150259</v>
      </c>
      <c r="L43" s="46">
        <f t="shared" si="5"/>
        <v>1.0752717777205181</v>
      </c>
      <c r="M43" s="46">
        <f t="shared" si="6"/>
        <v>1.0672650361914979</v>
      </c>
      <c r="N43" s="46">
        <f t="shared" si="7"/>
        <v>1.0208823024976657</v>
      </c>
      <c r="O43" s="46">
        <f t="shared" si="8"/>
        <v>1.0764217888010172</v>
      </c>
      <c r="P43" s="47">
        <f t="shared" si="9"/>
        <v>1.0606366940552088</v>
      </c>
      <c r="Q43" s="46"/>
    </row>
    <row r="44" spans="1:17" x14ac:dyDescent="0.3">
      <c r="A44" s="35">
        <v>18933</v>
      </c>
      <c r="B44" s="38">
        <v>35</v>
      </c>
      <c r="C44" s="39">
        <v>146</v>
      </c>
      <c r="D44" s="46">
        <f t="shared" si="10"/>
        <v>173.94876569966391</v>
      </c>
      <c r="E44" s="40">
        <f t="shared" si="1"/>
        <v>0.83932759978349236</v>
      </c>
      <c r="H44" s="48">
        <v>10</v>
      </c>
      <c r="I44" s="46">
        <f t="shared" si="2"/>
        <v>0.90290556271771683</v>
      </c>
      <c r="J44" s="46">
        <f t="shared" si="3"/>
        <v>0.88328119262253069</v>
      </c>
      <c r="K44" s="46">
        <f t="shared" si="4"/>
        <v>0.9417038193968118</v>
      </c>
      <c r="L44" s="46">
        <f t="shared" si="5"/>
        <v>0.97181737516507427</v>
      </c>
      <c r="M44" s="46">
        <f t="shared" si="6"/>
        <v>0.93969241779379509</v>
      </c>
      <c r="N44" s="46">
        <f t="shared" si="7"/>
        <v>0.89266955810766779</v>
      </c>
      <c r="O44" s="46">
        <f t="shared" si="8"/>
        <v>0.93488411414518791</v>
      </c>
      <c r="P44" s="47">
        <f t="shared" si="9"/>
        <v>0.92338342768043991</v>
      </c>
      <c r="Q44" s="46"/>
    </row>
    <row r="45" spans="1:17" x14ac:dyDescent="0.3">
      <c r="A45" s="41">
        <v>18963</v>
      </c>
      <c r="B45" s="42">
        <v>36</v>
      </c>
      <c r="C45" s="43">
        <v>166</v>
      </c>
      <c r="D45" s="50">
        <f t="shared" si="10"/>
        <v>175.89035287253427</v>
      </c>
      <c r="E45" s="44">
        <f t="shared" si="1"/>
        <v>0.94376978207723716</v>
      </c>
      <c r="H45" s="48">
        <v>11</v>
      </c>
      <c r="I45" s="46">
        <f t="shared" si="2"/>
        <v>0.78038342722766085</v>
      </c>
      <c r="J45" s="46">
        <f t="shared" si="3"/>
        <v>0.74874084441082733</v>
      </c>
      <c r="K45" s="46">
        <f t="shared" si="4"/>
        <v>0.83932759978349236</v>
      </c>
      <c r="L45" s="46">
        <f t="shared" si="5"/>
        <v>0.86548405359124736</v>
      </c>
      <c r="M45" s="46">
        <f t="shared" si="6"/>
        <v>0.79278441450028547</v>
      </c>
      <c r="N45" s="46">
        <f t="shared" si="7"/>
        <v>0.78258336397430994</v>
      </c>
      <c r="O45" s="46">
        <f t="shared" si="8"/>
        <v>0.79971436028244713</v>
      </c>
      <c r="P45" s="47">
        <f t="shared" si="9"/>
        <v>0.80047930184963012</v>
      </c>
      <c r="Q45" s="46"/>
    </row>
    <row r="46" spans="1:17" x14ac:dyDescent="0.3">
      <c r="A46" s="35">
        <v>18994</v>
      </c>
      <c r="B46" s="38">
        <v>37</v>
      </c>
      <c r="C46" s="39">
        <v>171</v>
      </c>
      <c r="D46" s="46">
        <f t="shared" si="10"/>
        <v>177.85361171829453</v>
      </c>
      <c r="E46" s="40">
        <f t="shared" si="1"/>
        <v>0.96146487185680496</v>
      </c>
      <c r="H46" s="49">
        <v>12</v>
      </c>
      <c r="I46" s="50">
        <f t="shared" si="2"/>
        <v>0.87566105942027228</v>
      </c>
      <c r="J46" s="50">
        <f t="shared" si="3"/>
        <v>0.90935621739700234</v>
      </c>
      <c r="K46" s="50">
        <f t="shared" si="4"/>
        <v>0.94376978207723716</v>
      </c>
      <c r="L46" s="50">
        <f t="shared" si="5"/>
        <v>0.965409759244514</v>
      </c>
      <c r="M46" s="50">
        <f t="shared" si="6"/>
        <v>0.87550370290148083</v>
      </c>
      <c r="N46" s="50">
        <f t="shared" si="7"/>
        <v>0.87307064675437696</v>
      </c>
      <c r="O46" s="50">
        <f t="shared" si="8"/>
        <v>0.92770666291363313</v>
      </c>
      <c r="P46" s="51">
        <f t="shared" si="9"/>
        <v>0.90942429974748551</v>
      </c>
      <c r="Q46" s="46"/>
    </row>
    <row r="47" spans="1:17" x14ac:dyDescent="0.3">
      <c r="A47" s="35">
        <v>19025</v>
      </c>
      <c r="B47" s="38">
        <v>38</v>
      </c>
      <c r="C47" s="39">
        <v>180</v>
      </c>
      <c r="D47" s="46">
        <f t="shared" si="10"/>
        <v>179.83878413255084</v>
      </c>
      <c r="E47" s="40">
        <f t="shared" si="1"/>
        <v>1.000896446604812</v>
      </c>
      <c r="P47" s="52">
        <f>PRODUCT(P35:P46)</f>
        <v>0.99328499007944027</v>
      </c>
      <c r="Q47" s="46"/>
    </row>
    <row r="48" spans="1:17" x14ac:dyDescent="0.3">
      <c r="A48" s="35">
        <v>19054</v>
      </c>
      <c r="B48" s="38">
        <v>39</v>
      </c>
      <c r="C48" s="39">
        <v>193</v>
      </c>
      <c r="D48" s="46">
        <f t="shared" si="10"/>
        <v>181.84611471090764</v>
      </c>
      <c r="E48" s="40">
        <f t="shared" si="1"/>
        <v>1.0613369458392026</v>
      </c>
      <c r="Q48" s="46"/>
    </row>
    <row r="49" spans="1:18" x14ac:dyDescent="0.3">
      <c r="A49" s="35">
        <v>19085</v>
      </c>
      <c r="B49" s="38">
        <v>40</v>
      </c>
      <c r="C49" s="39">
        <v>181</v>
      </c>
      <c r="D49" s="46">
        <f t="shared" si="10"/>
        <v>183.87585077910492</v>
      </c>
      <c r="E49" s="40">
        <f t="shared" si="1"/>
        <v>0.98435982339758277</v>
      </c>
      <c r="Q49" s="46"/>
    </row>
    <row r="50" spans="1:18" x14ac:dyDescent="0.3">
      <c r="A50" s="35">
        <v>19115</v>
      </c>
      <c r="B50" s="38">
        <v>41</v>
      </c>
      <c r="C50" s="39">
        <v>183</v>
      </c>
      <c r="D50" s="46">
        <f t="shared" si="10"/>
        <v>185.92824242349138</v>
      </c>
      <c r="E50" s="40">
        <f t="shared" si="1"/>
        <v>0.98425068518196557</v>
      </c>
      <c r="Q50" s="46"/>
    </row>
    <row r="51" spans="1:18" x14ac:dyDescent="0.3">
      <c r="A51" s="35">
        <v>19146</v>
      </c>
      <c r="B51" s="38">
        <v>42</v>
      </c>
      <c r="C51" s="39">
        <v>218</v>
      </c>
      <c r="D51" s="46">
        <f t="shared" si="10"/>
        <v>188.00354252183797</v>
      </c>
      <c r="E51" s="40">
        <f t="shared" si="1"/>
        <v>1.1595526184017395</v>
      </c>
      <c r="Q51" s="46"/>
      <c r="R51" s="46"/>
    </row>
    <row r="52" spans="1:18" x14ac:dyDescent="0.3">
      <c r="A52" s="35">
        <v>19176</v>
      </c>
      <c r="B52" s="38">
        <v>43</v>
      </c>
      <c r="C52" s="39">
        <v>230</v>
      </c>
      <c r="D52" s="46">
        <f t="shared" si="10"/>
        <v>190.10200677449515</v>
      </c>
      <c r="E52" s="40">
        <f t="shared" si="1"/>
        <v>1.2098767598641558</v>
      </c>
    </row>
    <row r="53" spans="1:18" x14ac:dyDescent="0.3">
      <c r="A53" s="35">
        <v>19207</v>
      </c>
      <c r="B53" s="38">
        <v>44</v>
      </c>
      <c r="C53" s="39">
        <v>242</v>
      </c>
      <c r="D53" s="46">
        <f t="shared" si="10"/>
        <v>192.22389373589817</v>
      </c>
      <c r="E53" s="40">
        <f t="shared" si="1"/>
        <v>1.2589485900878203</v>
      </c>
    </row>
    <row r="54" spans="1:18" x14ac:dyDescent="0.3">
      <c r="A54" s="35">
        <v>19238</v>
      </c>
      <c r="B54" s="38">
        <v>45</v>
      </c>
      <c r="C54" s="39">
        <v>209</v>
      </c>
      <c r="D54" s="46">
        <f t="shared" si="10"/>
        <v>194.36946484642394</v>
      </c>
      <c r="E54" s="40">
        <f t="shared" si="1"/>
        <v>1.0752717777205181</v>
      </c>
    </row>
    <row r="55" spans="1:18" x14ac:dyDescent="0.3">
      <c r="A55" s="35">
        <v>19268</v>
      </c>
      <c r="B55" s="38">
        <v>46</v>
      </c>
      <c r="C55" s="39">
        <v>191</v>
      </c>
      <c r="D55" s="46">
        <f t="shared" si="10"/>
        <v>196.5389844646032</v>
      </c>
      <c r="E55" s="40">
        <f t="shared" si="1"/>
        <v>0.97181737516507427</v>
      </c>
    </row>
    <row r="56" spans="1:18" x14ac:dyDescent="0.3">
      <c r="A56" s="35">
        <v>19299</v>
      </c>
      <c r="B56" s="38">
        <v>47</v>
      </c>
      <c r="C56" s="39">
        <v>172</v>
      </c>
      <c r="D56" s="46">
        <f t="shared" si="10"/>
        <v>198.73271989969271</v>
      </c>
      <c r="E56" s="40">
        <f t="shared" si="1"/>
        <v>0.86548405359124736</v>
      </c>
    </row>
    <row r="57" spans="1:18" x14ac:dyDescent="0.3">
      <c r="A57" s="41">
        <v>19329</v>
      </c>
      <c r="B57" s="42">
        <v>48</v>
      </c>
      <c r="C57" s="43">
        <v>194</v>
      </c>
      <c r="D57" s="50">
        <f t="shared" si="10"/>
        <v>200.95094144461066</v>
      </c>
      <c r="E57" s="44">
        <f t="shared" si="1"/>
        <v>0.965409759244514</v>
      </c>
    </row>
    <row r="58" spans="1:18" x14ac:dyDescent="0.3">
      <c r="A58" s="35">
        <v>19360</v>
      </c>
      <c r="B58" s="38">
        <v>49</v>
      </c>
      <c r="C58" s="39">
        <v>196</v>
      </c>
      <c r="D58" s="46">
        <f t="shared" si="10"/>
        <v>203.19392240923978</v>
      </c>
      <c r="E58" s="40">
        <f t="shared" si="1"/>
        <v>0.96459577961809817</v>
      </c>
    </row>
    <row r="59" spans="1:18" x14ac:dyDescent="0.3">
      <c r="A59" s="35">
        <v>19391</v>
      </c>
      <c r="B59" s="38">
        <v>50</v>
      </c>
      <c r="C59" s="39">
        <v>196</v>
      </c>
      <c r="D59" s="46">
        <f t="shared" si="10"/>
        <v>205.4619391541022</v>
      </c>
      <c r="E59" s="40">
        <f t="shared" si="1"/>
        <v>0.95394797112760876</v>
      </c>
    </row>
    <row r="60" spans="1:18" x14ac:dyDescent="0.3">
      <c r="A60" s="35">
        <v>19419</v>
      </c>
      <c r="B60" s="38">
        <v>51</v>
      </c>
      <c r="C60" s="39">
        <v>236</v>
      </c>
      <c r="D60" s="46">
        <f t="shared" si="10"/>
        <v>207.75527112441031</v>
      </c>
      <c r="E60" s="40">
        <f t="shared" si="1"/>
        <v>1.1359519242170075</v>
      </c>
    </row>
    <row r="61" spans="1:18" x14ac:dyDescent="0.3">
      <c r="A61" s="35">
        <v>19450</v>
      </c>
      <c r="B61" s="38">
        <v>52</v>
      </c>
      <c r="C61" s="39">
        <v>235</v>
      </c>
      <c r="D61" s="46">
        <f t="shared" si="10"/>
        <v>210.07420088449732</v>
      </c>
      <c r="E61" s="40">
        <f t="shared" si="1"/>
        <v>1.1186523571697762</v>
      </c>
    </row>
    <row r="62" spans="1:18" x14ac:dyDescent="0.3">
      <c r="A62" s="35">
        <v>19480</v>
      </c>
      <c r="B62" s="38">
        <v>53</v>
      </c>
      <c r="C62" s="39">
        <v>229</v>
      </c>
      <c r="D62" s="46">
        <f t="shared" si="10"/>
        <v>212.4190141526326</v>
      </c>
      <c r="E62" s="40">
        <f t="shared" si="1"/>
        <v>1.0780579173362193</v>
      </c>
    </row>
    <row r="63" spans="1:18" x14ac:dyDescent="0.3">
      <c r="A63" s="35">
        <v>19511</v>
      </c>
      <c r="B63" s="38">
        <v>54</v>
      </c>
      <c r="C63" s="39">
        <v>243</v>
      </c>
      <c r="D63" s="46">
        <f t="shared" si="10"/>
        <v>214.78999983622526</v>
      </c>
      <c r="E63" s="40">
        <f t="shared" si="1"/>
        <v>1.1313375864113064</v>
      </c>
    </row>
    <row r="64" spans="1:18" x14ac:dyDescent="0.3">
      <c r="A64" s="35">
        <v>19541</v>
      </c>
      <c r="B64" s="38">
        <v>55</v>
      </c>
      <c r="C64" s="39">
        <v>264</v>
      </c>
      <c r="D64" s="46">
        <f t="shared" si="10"/>
        <v>217.18745006742077</v>
      </c>
      <c r="E64" s="40">
        <f t="shared" si="1"/>
        <v>1.2155398478044996</v>
      </c>
    </row>
    <row r="65" spans="1:14" x14ac:dyDescent="0.3">
      <c r="A65" s="35">
        <v>19572</v>
      </c>
      <c r="B65" s="38">
        <v>56</v>
      </c>
      <c r="C65" s="39">
        <v>272</v>
      </c>
      <c r="D65" s="46">
        <f t="shared" si="10"/>
        <v>219.6116602390951</v>
      </c>
      <c r="E65" s="40">
        <f t="shared" si="1"/>
        <v>1.2385499007833591</v>
      </c>
    </row>
    <row r="66" spans="1:14" x14ac:dyDescent="0.3">
      <c r="A66" s="35">
        <v>19603</v>
      </c>
      <c r="B66" s="38">
        <v>57</v>
      </c>
      <c r="C66" s="39">
        <v>237</v>
      </c>
      <c r="D66" s="46">
        <f t="shared" si="10"/>
        <v>222.06292904125027</v>
      </c>
      <c r="E66" s="40">
        <f t="shared" si="1"/>
        <v>1.0672650361914979</v>
      </c>
    </row>
    <row r="67" spans="1:14" ht="53.4" customHeight="1" x14ac:dyDescent="0.3">
      <c r="A67" s="35">
        <v>19633</v>
      </c>
      <c r="B67" s="38">
        <v>58</v>
      </c>
      <c r="C67" s="39">
        <v>211</v>
      </c>
      <c r="D67" s="46">
        <f t="shared" si="10"/>
        <v>224.54155849781642</v>
      </c>
      <c r="E67" s="40">
        <f t="shared" si="1"/>
        <v>0.93969241779379509</v>
      </c>
      <c r="H67" s="55" t="s">
        <v>73</v>
      </c>
      <c r="I67" s="62" t="s">
        <v>72</v>
      </c>
      <c r="J67" s="55" t="s">
        <v>80</v>
      </c>
      <c r="K67" s="55" t="s">
        <v>81</v>
      </c>
      <c r="L67" s="55" t="s">
        <v>82</v>
      </c>
      <c r="M67" s="55" t="s">
        <v>75</v>
      </c>
      <c r="N67" s="55" t="s">
        <v>76</v>
      </c>
    </row>
    <row r="68" spans="1:14" x14ac:dyDescent="0.3">
      <c r="A68" s="35">
        <v>19664</v>
      </c>
      <c r="B68" s="38">
        <v>59</v>
      </c>
      <c r="C68" s="39">
        <v>180</v>
      </c>
      <c r="D68" s="46">
        <f t="shared" si="10"/>
        <v>227.04785400386447</v>
      </c>
      <c r="E68" s="40">
        <f t="shared" si="1"/>
        <v>0.79278441450028547</v>
      </c>
      <c r="H68" s="53">
        <v>20455</v>
      </c>
      <c r="I68" s="38">
        <v>85</v>
      </c>
      <c r="J68" s="46">
        <f t="shared" ref="J68:J79" si="11">P35</f>
        <v>0.91789250264136446</v>
      </c>
      <c r="K68" s="46">
        <f t="shared" ref="K68:K79" si="12">$K$5*EXP($K$6*I68)</f>
        <v>303.00848422310742</v>
      </c>
      <c r="L68" s="46">
        <f t="shared" ref="L68:L79" si="13">J68*K68</f>
        <v>278.12921590511445</v>
      </c>
      <c r="M68" s="39">
        <v>284</v>
      </c>
      <c r="N68" s="54">
        <f>(M68-L68)/M68</f>
        <v>2.0671774981991374E-2</v>
      </c>
    </row>
    <row r="69" spans="1:14" x14ac:dyDescent="0.3">
      <c r="A69" s="41">
        <v>19694</v>
      </c>
      <c r="B69" s="42">
        <v>60</v>
      </c>
      <c r="C69" s="43">
        <v>201</v>
      </c>
      <c r="D69" s="50">
        <f t="shared" si="10"/>
        <v>229.58212436323441</v>
      </c>
      <c r="E69" s="44">
        <f t="shared" si="1"/>
        <v>0.87550370290148083</v>
      </c>
      <c r="H69" s="53">
        <v>20486</v>
      </c>
      <c r="I69" s="38">
        <v>86</v>
      </c>
      <c r="J69" s="46">
        <f t="shared" si="11"/>
        <v>0.92202614552902151</v>
      </c>
      <c r="K69" s="46">
        <f t="shared" si="12"/>
        <v>306.39061449504192</v>
      </c>
      <c r="L69" s="46">
        <f t="shared" si="13"/>
        <v>282.50015730913185</v>
      </c>
      <c r="M69" s="39">
        <v>277</v>
      </c>
      <c r="N69" s="54">
        <f t="shared" ref="N69:N79" si="14">(M69-L69)/M69</f>
        <v>-1.9856163570873105E-2</v>
      </c>
    </row>
    <row r="70" spans="1:14" x14ac:dyDescent="0.3">
      <c r="A70" s="35">
        <v>19725</v>
      </c>
      <c r="B70" s="38">
        <v>61</v>
      </c>
      <c r="C70" s="39">
        <v>204</v>
      </c>
      <c r="D70" s="46">
        <f t="shared" si="10"/>
        <v>232.14468182658317</v>
      </c>
      <c r="E70" s="40">
        <f t="shared" si="1"/>
        <v>0.87876232354266115</v>
      </c>
      <c r="H70" s="53">
        <v>20515</v>
      </c>
      <c r="I70" s="38">
        <v>87</v>
      </c>
      <c r="J70" s="46">
        <f t="shared" si="11"/>
        <v>1.053462407113354</v>
      </c>
      <c r="K70" s="46">
        <f t="shared" si="12"/>
        <v>309.81049554219203</v>
      </c>
      <c r="L70" s="46">
        <f t="shared" si="13"/>
        <v>326.37371038285863</v>
      </c>
      <c r="M70" s="39">
        <v>317</v>
      </c>
      <c r="N70" s="54">
        <f t="shared" si="14"/>
        <v>-2.9570064299238589E-2</v>
      </c>
    </row>
    <row r="71" spans="1:14" x14ac:dyDescent="0.3">
      <c r="A71" s="35">
        <v>19756</v>
      </c>
      <c r="B71" s="38">
        <v>62</v>
      </c>
      <c r="C71" s="39">
        <v>188</v>
      </c>
      <c r="D71" s="46">
        <f t="shared" si="10"/>
        <v>234.73584212985764</v>
      </c>
      <c r="E71" s="40">
        <f t="shared" si="1"/>
        <v>0.80090027280962472</v>
      </c>
      <c r="H71" s="53">
        <v>20546</v>
      </c>
      <c r="I71" s="38">
        <v>88</v>
      </c>
      <c r="J71" s="46">
        <f t="shared" si="11"/>
        <v>1.0052646218348762</v>
      </c>
      <c r="K71" s="46">
        <f t="shared" si="12"/>
        <v>313.26854873242797</v>
      </c>
      <c r="L71" s="46">
        <f t="shared" si="13"/>
        <v>314.91778917426467</v>
      </c>
      <c r="M71" s="39">
        <v>313</v>
      </c>
      <c r="N71" s="54">
        <f t="shared" si="14"/>
        <v>-6.1271219625069311E-3</v>
      </c>
    </row>
    <row r="72" spans="1:14" x14ac:dyDescent="0.3">
      <c r="A72" s="35">
        <v>19784</v>
      </c>
      <c r="B72" s="38">
        <v>63</v>
      </c>
      <c r="C72" s="39">
        <v>235</v>
      </c>
      <c r="D72" s="46">
        <f t="shared" si="10"/>
        <v>237.35592453319674</v>
      </c>
      <c r="E72" s="40">
        <f t="shared" si="1"/>
        <v>0.99007429649026002</v>
      </c>
      <c r="H72" s="53">
        <v>20576</v>
      </c>
      <c r="I72" s="38">
        <v>89</v>
      </c>
      <c r="J72" s="46">
        <f t="shared" si="11"/>
        <v>0.98455260405734091</v>
      </c>
      <c r="K72" s="46">
        <f t="shared" si="12"/>
        <v>316.76520013685791</v>
      </c>
      <c r="L72" s="46">
        <f t="shared" si="13"/>
        <v>311.87200266948821</v>
      </c>
      <c r="M72" s="39">
        <v>318</v>
      </c>
      <c r="N72" s="54">
        <f t="shared" si="14"/>
        <v>1.9270431856955313E-2</v>
      </c>
    </row>
    <row r="73" spans="1:14" x14ac:dyDescent="0.3">
      <c r="A73" s="35">
        <v>19815</v>
      </c>
      <c r="B73" s="38">
        <v>64</v>
      </c>
      <c r="C73" s="39">
        <v>227</v>
      </c>
      <c r="D73" s="46">
        <f t="shared" si="10"/>
        <v>240.005251860268</v>
      </c>
      <c r="E73" s="40">
        <f t="shared" si="1"/>
        <v>0.94581263635080903</v>
      </c>
      <c r="H73" s="53">
        <v>20607</v>
      </c>
      <c r="I73" s="38">
        <v>90</v>
      </c>
      <c r="J73" s="46">
        <f t="shared" si="11"/>
        <v>1.0960292670542771</v>
      </c>
      <c r="K73" s="46">
        <f t="shared" si="12"/>
        <v>320.30088058232496</v>
      </c>
      <c r="L73" s="46">
        <f t="shared" si="13"/>
        <v>351.05913938148518</v>
      </c>
      <c r="M73" s="39">
        <v>374</v>
      </c>
      <c r="N73" s="54">
        <f t="shared" si="14"/>
        <v>6.1339199514745507E-2</v>
      </c>
    </row>
    <row r="74" spans="1:14" x14ac:dyDescent="0.3">
      <c r="A74" s="35">
        <v>19845</v>
      </c>
      <c r="B74" s="38">
        <v>65</v>
      </c>
      <c r="C74" s="39">
        <v>234</v>
      </c>
      <c r="D74" s="46">
        <f t="shared" ref="D74:D93" si="15">$K$5*EXP($K$6*B74)</f>
        <v>242.68415053804296</v>
      </c>
      <c r="E74" s="40">
        <f t="shared" ref="E74:E93" si="16">C74/D74</f>
        <v>0.96421624354623181</v>
      </c>
      <c r="H74" s="53">
        <v>20637</v>
      </c>
      <c r="I74" s="38">
        <v>91</v>
      </c>
      <c r="J74" s="46">
        <f t="shared" si="11"/>
        <v>1.2066609835312456</v>
      </c>
      <c r="K74" s="46">
        <f t="shared" si="12"/>
        <v>323.87602570448962</v>
      </c>
      <c r="L74" s="46">
        <f t="shared" si="13"/>
        <v>390.80856371877042</v>
      </c>
      <c r="M74" s="39">
        <v>413</v>
      </c>
      <c r="N74" s="54">
        <f t="shared" si="14"/>
        <v>5.3732291237844031E-2</v>
      </c>
    </row>
    <row r="75" spans="1:14" x14ac:dyDescent="0.3">
      <c r="A75" s="35">
        <v>19876</v>
      </c>
      <c r="B75" s="38">
        <v>66</v>
      </c>
      <c r="C75" s="39">
        <v>264</v>
      </c>
      <c r="D75" s="46">
        <f t="shared" si="15"/>
        <v>245.39295063701658</v>
      </c>
      <c r="E75" s="40">
        <f t="shared" si="16"/>
        <v>1.0758255252022575</v>
      </c>
      <c r="H75" s="53">
        <v>20668</v>
      </c>
      <c r="I75" s="38">
        <v>92</v>
      </c>
      <c r="J75" s="46">
        <f t="shared" si="11"/>
        <v>1.1937891874123017</v>
      </c>
      <c r="K75" s="46">
        <f t="shared" si="12"/>
        <v>327.49107600150523</v>
      </c>
      <c r="L75" s="46">
        <f t="shared" si="13"/>
        <v>390.95530550461729</v>
      </c>
      <c r="M75" s="39">
        <v>405</v>
      </c>
      <c r="N75" s="54">
        <f t="shared" si="14"/>
        <v>3.467825801329065E-2</v>
      </c>
    </row>
    <row r="76" spans="1:14" x14ac:dyDescent="0.3">
      <c r="A76" s="35">
        <v>19906</v>
      </c>
      <c r="B76" s="38">
        <v>67</v>
      </c>
      <c r="C76" s="39">
        <v>302</v>
      </c>
      <c r="D76" s="46">
        <f t="shared" si="15"/>
        <v>248.131985911876</v>
      </c>
      <c r="E76" s="40">
        <f t="shared" si="16"/>
        <v>1.2170941964219608</v>
      </c>
      <c r="H76" s="53">
        <v>20699</v>
      </c>
      <c r="I76" s="38">
        <v>93</v>
      </c>
      <c r="J76" s="46">
        <f t="shared" si="11"/>
        <v>1.0606366940552088</v>
      </c>
      <c r="K76" s="46">
        <f t="shared" si="12"/>
        <v>331.146476888292</v>
      </c>
      <c r="L76" s="46">
        <f t="shared" si="13"/>
        <v>351.22610449482761</v>
      </c>
      <c r="M76" s="39">
        <v>355</v>
      </c>
      <c r="N76" s="54">
        <f t="shared" si="14"/>
        <v>1.0630691563865889E-2</v>
      </c>
    </row>
    <row r="77" spans="1:14" x14ac:dyDescent="0.3">
      <c r="A77" s="35">
        <v>19937</v>
      </c>
      <c r="B77" s="38">
        <v>68</v>
      </c>
      <c r="C77" s="39">
        <v>293</v>
      </c>
      <c r="D77" s="46">
        <f t="shared" si="15"/>
        <v>250.90159384262247</v>
      </c>
      <c r="E77" s="40">
        <f t="shared" si="16"/>
        <v>1.1677885162570296</v>
      </c>
      <c r="H77" s="53">
        <v>20729</v>
      </c>
      <c r="I77" s="38">
        <v>94</v>
      </c>
      <c r="J77" s="46">
        <f t="shared" si="11"/>
        <v>0.92338342768043991</v>
      </c>
      <c r="K77" s="46">
        <f t="shared" si="12"/>
        <v>334.84267875141774</v>
      </c>
      <c r="L77" s="46">
        <f t="shared" si="13"/>
        <v>309.18818043918452</v>
      </c>
      <c r="M77" s="39">
        <v>306</v>
      </c>
      <c r="N77" s="54">
        <f t="shared" si="14"/>
        <v>-1.0418890324132421E-2</v>
      </c>
    </row>
    <row r="78" spans="1:14" x14ac:dyDescent="0.3">
      <c r="A78" s="35">
        <v>19968</v>
      </c>
      <c r="B78" s="38">
        <v>69</v>
      </c>
      <c r="C78" s="39">
        <v>259</v>
      </c>
      <c r="D78" s="46">
        <f t="shared" si="15"/>
        <v>253.70211567615283</v>
      </c>
      <c r="E78" s="40">
        <f t="shared" si="16"/>
        <v>1.0208823024976657</v>
      </c>
      <c r="H78" s="53">
        <v>20760</v>
      </c>
      <c r="I78" s="38">
        <v>95</v>
      </c>
      <c r="J78" s="46">
        <f t="shared" si="11"/>
        <v>0.80047930184963012</v>
      </c>
      <c r="K78" s="46">
        <f t="shared" si="12"/>
        <v>338.58013700458974</v>
      </c>
      <c r="L78" s="46">
        <f t="shared" si="13"/>
        <v>271.02639168958609</v>
      </c>
      <c r="M78" s="39">
        <v>271</v>
      </c>
      <c r="N78" s="54">
        <f t="shared" si="14"/>
        <v>-9.7386308435762424E-5</v>
      </c>
    </row>
    <row r="79" spans="1:14" x14ac:dyDescent="0.3">
      <c r="A79" s="35">
        <v>19998</v>
      </c>
      <c r="B79" s="38">
        <v>70</v>
      </c>
      <c r="C79" s="39">
        <v>229</v>
      </c>
      <c r="D79" s="46">
        <f t="shared" si="15"/>
        <v>256.53389646830499</v>
      </c>
      <c r="E79" s="40">
        <f t="shared" si="16"/>
        <v>0.89266955810766779</v>
      </c>
      <c r="H79" s="53">
        <v>20790</v>
      </c>
      <c r="I79" s="38">
        <v>96</v>
      </c>
      <c r="J79" s="46">
        <f t="shared" si="11"/>
        <v>0.90942429974748551</v>
      </c>
      <c r="K79" s="46">
        <f t="shared" si="12"/>
        <v>342.35931214476767</v>
      </c>
      <c r="L79" s="46">
        <f t="shared" si="13"/>
        <v>311.34987770928615</v>
      </c>
      <c r="M79" s="39">
        <v>306</v>
      </c>
      <c r="N79" s="54">
        <f t="shared" si="14"/>
        <v>-1.7483260487863226E-2</v>
      </c>
    </row>
    <row r="80" spans="1:14" x14ac:dyDescent="0.3">
      <c r="A80" s="35">
        <v>20029</v>
      </c>
      <c r="B80" s="38">
        <v>71</v>
      </c>
      <c r="C80" s="39">
        <v>203</v>
      </c>
      <c r="D80" s="46">
        <f t="shared" si="15"/>
        <v>259.39728512637271</v>
      </c>
      <c r="E80" s="40">
        <f t="shared" si="16"/>
        <v>0.78258336397430994</v>
      </c>
    </row>
    <row r="81" spans="1:5" x14ac:dyDescent="0.3">
      <c r="A81" s="41">
        <v>20059</v>
      </c>
      <c r="B81" s="42">
        <v>72</v>
      </c>
      <c r="C81" s="43">
        <v>229</v>
      </c>
      <c r="D81" s="50">
        <f t="shared" si="15"/>
        <v>262.29263445209506</v>
      </c>
      <c r="E81" s="44">
        <f t="shared" si="16"/>
        <v>0.87307064675437696</v>
      </c>
    </row>
    <row r="82" spans="1:5" x14ac:dyDescent="0.3">
      <c r="A82" s="35">
        <v>20090</v>
      </c>
      <c r="B82" s="38">
        <v>73</v>
      </c>
      <c r="C82" s="39">
        <v>242</v>
      </c>
      <c r="D82" s="46">
        <f t="shared" si="15"/>
        <v>265.22030118512521</v>
      </c>
      <c r="E82" s="40">
        <f t="shared" si="16"/>
        <v>0.9124490052934624</v>
      </c>
    </row>
    <row r="83" spans="1:5" x14ac:dyDescent="0.3">
      <c r="A83" s="35">
        <v>20121</v>
      </c>
      <c r="B83" s="38">
        <v>74</v>
      </c>
      <c r="C83" s="39">
        <v>233</v>
      </c>
      <c r="D83" s="46">
        <f t="shared" si="15"/>
        <v>268.18064604698498</v>
      </c>
      <c r="E83" s="40">
        <f t="shared" si="16"/>
        <v>0.86881735663795301</v>
      </c>
    </row>
    <row r="84" spans="1:5" x14ac:dyDescent="0.3">
      <c r="A84" s="35">
        <v>20149</v>
      </c>
      <c r="B84" s="38">
        <v>75</v>
      </c>
      <c r="C84" s="39">
        <v>267</v>
      </c>
      <c r="D84" s="46">
        <f t="shared" si="15"/>
        <v>271.17403378550983</v>
      </c>
      <c r="E84" s="40">
        <f t="shared" si="16"/>
        <v>0.98460754620476909</v>
      </c>
    </row>
    <row r="85" spans="1:5" x14ac:dyDescent="0.3">
      <c r="A85" s="35">
        <v>20180</v>
      </c>
      <c r="B85" s="38">
        <v>76</v>
      </c>
      <c r="C85" s="39">
        <v>269</v>
      </c>
      <c r="D85" s="46">
        <f t="shared" si="15"/>
        <v>274.20083321978984</v>
      </c>
      <c r="E85" s="40">
        <f t="shared" si="16"/>
        <v>0.9810327592417597</v>
      </c>
    </row>
    <row r="86" spans="1:5" x14ac:dyDescent="0.3">
      <c r="A86" s="35">
        <v>20210</v>
      </c>
      <c r="B86" s="38">
        <v>77</v>
      </c>
      <c r="C86" s="39">
        <v>270</v>
      </c>
      <c r="D86" s="46">
        <f t="shared" si="15"/>
        <v>277.26141728561248</v>
      </c>
      <c r="E86" s="40">
        <f t="shared" si="16"/>
        <v>0.97381021363627973</v>
      </c>
    </row>
    <row r="87" spans="1:5" x14ac:dyDescent="0.3">
      <c r="A87" s="35">
        <v>20241</v>
      </c>
      <c r="B87" s="38">
        <v>78</v>
      </c>
      <c r="C87" s="39">
        <v>315</v>
      </c>
      <c r="D87" s="46">
        <f t="shared" si="15"/>
        <v>280.35616308141226</v>
      </c>
      <c r="E87" s="40">
        <f t="shared" si="16"/>
        <v>1.1235708055703686</v>
      </c>
    </row>
    <row r="88" spans="1:5" x14ac:dyDescent="0.3">
      <c r="A88" s="35">
        <v>20271</v>
      </c>
      <c r="B88" s="38">
        <v>79</v>
      </c>
      <c r="C88" s="39">
        <v>364</v>
      </c>
      <c r="D88" s="46">
        <f t="shared" si="15"/>
        <v>283.48545191473374</v>
      </c>
      <c r="E88" s="40">
        <f t="shared" si="16"/>
        <v>1.2840165078717454</v>
      </c>
    </row>
    <row r="89" spans="1:5" x14ac:dyDescent="0.3">
      <c r="A89" s="35">
        <v>20302</v>
      </c>
      <c r="B89" s="38">
        <v>80</v>
      </c>
      <c r="C89" s="39">
        <v>347</v>
      </c>
      <c r="D89" s="46">
        <f t="shared" si="15"/>
        <v>286.64966934921284</v>
      </c>
      <c r="E89" s="40">
        <f t="shared" si="16"/>
        <v>1.2105368926041389</v>
      </c>
    </row>
    <row r="90" spans="1:5" x14ac:dyDescent="0.3">
      <c r="A90" s="35">
        <v>20333</v>
      </c>
      <c r="B90" s="38">
        <v>81</v>
      </c>
      <c r="C90" s="39">
        <v>312</v>
      </c>
      <c r="D90" s="46">
        <f t="shared" si="15"/>
        <v>289.84920525208264</v>
      </c>
      <c r="E90" s="40">
        <f t="shared" si="16"/>
        <v>1.0764217888010172</v>
      </c>
    </row>
    <row r="91" spans="1:5" x14ac:dyDescent="0.3">
      <c r="A91" s="35">
        <v>20363</v>
      </c>
      <c r="B91" s="38">
        <v>82</v>
      </c>
      <c r="C91" s="39">
        <v>274</v>
      </c>
      <c r="D91" s="46">
        <f t="shared" si="15"/>
        <v>293.08445384220926</v>
      </c>
      <c r="E91" s="40">
        <f t="shared" si="16"/>
        <v>0.93488411414518791</v>
      </c>
    </row>
    <row r="92" spans="1:5" x14ac:dyDescent="0.3">
      <c r="A92" s="35">
        <v>20394</v>
      </c>
      <c r="B92" s="38">
        <v>83</v>
      </c>
      <c r="C92" s="39">
        <v>237</v>
      </c>
      <c r="D92" s="46">
        <f t="shared" si="15"/>
        <v>296.35581373866432</v>
      </c>
      <c r="E92" s="40">
        <f t="shared" si="16"/>
        <v>0.79971436028244713</v>
      </c>
    </row>
    <row r="93" spans="1:5" x14ac:dyDescent="0.3">
      <c r="A93" s="41">
        <v>20424</v>
      </c>
      <c r="B93" s="42">
        <v>84</v>
      </c>
      <c r="C93" s="43">
        <v>278</v>
      </c>
      <c r="D93" s="46">
        <f t="shared" si="15"/>
        <v>299.66368800983918</v>
      </c>
      <c r="E93" s="44">
        <f t="shared" si="16"/>
        <v>0.92770666291363313</v>
      </c>
    </row>
    <row r="94" spans="1:5" x14ac:dyDescent="0.3">
      <c r="A94" s="35"/>
      <c r="B94" s="38"/>
      <c r="C94" s="39"/>
    </row>
    <row r="95" spans="1:5" x14ac:dyDescent="0.3">
      <c r="A95" s="35"/>
      <c r="B95" s="38"/>
      <c r="C95" s="39"/>
    </row>
    <row r="96" spans="1:5" x14ac:dyDescent="0.3">
      <c r="A96" s="35"/>
      <c r="B96" s="38"/>
      <c r="C96" s="39"/>
    </row>
    <row r="97" spans="1:3" x14ac:dyDescent="0.3">
      <c r="A97" s="35"/>
      <c r="B97" s="38"/>
      <c r="C97" s="39"/>
    </row>
    <row r="98" spans="1:3" x14ac:dyDescent="0.3">
      <c r="A98" s="35"/>
      <c r="B98" s="38"/>
      <c r="C98" s="39"/>
    </row>
    <row r="99" spans="1:3" x14ac:dyDescent="0.3">
      <c r="A99" s="35"/>
      <c r="B99" s="38"/>
      <c r="C99" s="39"/>
    </row>
    <row r="100" spans="1:3" x14ac:dyDescent="0.3">
      <c r="A100" s="35"/>
      <c r="B100" s="38"/>
      <c r="C100" s="39"/>
    </row>
    <row r="101" spans="1:3" x14ac:dyDescent="0.3">
      <c r="A101" s="35"/>
      <c r="B101" s="38"/>
      <c r="C101" s="39"/>
    </row>
    <row r="102" spans="1:3" x14ac:dyDescent="0.3">
      <c r="A102" s="35"/>
      <c r="B102" s="38"/>
      <c r="C102" s="39"/>
    </row>
    <row r="103" spans="1:3" x14ac:dyDescent="0.3">
      <c r="A103" s="35"/>
      <c r="B103" s="38"/>
      <c r="C103" s="39"/>
    </row>
    <row r="104" spans="1:3" x14ac:dyDescent="0.3">
      <c r="A104" s="35"/>
      <c r="B104" s="38"/>
      <c r="C104" s="39"/>
    </row>
    <row r="105" spans="1:3" x14ac:dyDescent="0.3">
      <c r="A105" s="35"/>
      <c r="B105" s="38"/>
      <c r="C105" s="39"/>
    </row>
  </sheetData>
  <mergeCells count="1">
    <mergeCell ref="A8:C8"/>
  </mergeCells>
  <pageMargins left="0.19" right="0.17" top="0.59" bottom="0.21" header="0.28000000000000003" footer="0.16"/>
  <pageSetup paperSize="9" scale="56" orientation="portrait" horizontalDpi="4294967292" verticalDpi="300" r:id="rId1"/>
  <headerFooter alignWithMargins="0">
    <oddHeader>&amp;C&amp;A</oddHeader>
  </headerFooter>
  <drawing r:id="rId2"/>
  <legacyDrawing r:id="rId3"/>
  <oleObjects>
    <mc:AlternateContent xmlns:mc="http://schemas.openxmlformats.org/markup-compatibility/2006">
      <mc:Choice Requires="x14">
        <oleObject progId="Equation.3" shapeId="12289" r:id="rId4">
          <objectPr defaultSize="0" autoPict="0" r:id="rId5">
            <anchor moveWithCells="1">
              <from>
                <xdr:col>5</xdr:col>
                <xdr:colOff>60960</xdr:colOff>
                <xdr:row>8</xdr:row>
                <xdr:rowOff>388620</xdr:rowOff>
              </from>
              <to>
                <xdr:col>6</xdr:col>
                <xdr:colOff>144780</xdr:colOff>
                <xdr:row>9</xdr:row>
                <xdr:rowOff>114300</xdr:rowOff>
              </to>
            </anchor>
          </objectPr>
        </oleObject>
      </mc:Choice>
      <mc:Fallback>
        <oleObject progId="Equation.3" shapeId="12289" r:id="rId4"/>
      </mc:Fallback>
    </mc:AlternateContent>
  </oleObjects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48"/>
  <sheetViews>
    <sheetView workbookViewId="0">
      <selection activeCell="C1" sqref="C1"/>
    </sheetView>
  </sheetViews>
  <sheetFormatPr defaultColWidth="9.109375" defaultRowHeight="13.8" x14ac:dyDescent="0.3"/>
  <cols>
    <col min="1" max="1" width="8.77734375" style="63" customWidth="1"/>
    <col min="2" max="2" width="10" style="63" customWidth="1"/>
    <col min="3" max="16384" width="9.109375" style="63"/>
  </cols>
  <sheetData>
    <row r="1" spans="1:5" ht="14.4" x14ac:dyDescent="0.3">
      <c r="A1" s="98" t="s">
        <v>155</v>
      </c>
      <c r="C1" s="64"/>
      <c r="D1" s="65"/>
      <c r="E1" s="66"/>
    </row>
    <row r="2" spans="1:5" x14ac:dyDescent="0.3">
      <c r="A2" s="98" t="s">
        <v>98</v>
      </c>
      <c r="C2" s="20"/>
      <c r="D2" s="19"/>
      <c r="E2" s="21"/>
    </row>
    <row r="3" spans="1:5" x14ac:dyDescent="0.3">
      <c r="C3" s="20"/>
      <c r="D3" s="19"/>
      <c r="E3" s="21"/>
    </row>
    <row r="4" spans="1:5" x14ac:dyDescent="0.3">
      <c r="A4" s="67"/>
      <c r="B4" s="67"/>
      <c r="C4" s="68" t="s">
        <v>91</v>
      </c>
      <c r="D4" s="68"/>
      <c r="E4" s="21"/>
    </row>
    <row r="5" spans="1:5" x14ac:dyDescent="0.3">
      <c r="A5" s="67"/>
      <c r="B5" s="67"/>
      <c r="C5" s="69" t="s">
        <v>92</v>
      </c>
      <c r="D5" s="69" t="s">
        <v>93</v>
      </c>
    </row>
    <row r="6" spans="1:5" x14ac:dyDescent="0.3">
      <c r="A6" s="67"/>
      <c r="B6" s="67"/>
      <c r="C6" s="70">
        <v>0.7</v>
      </c>
      <c r="D6" s="70">
        <v>0.5</v>
      </c>
    </row>
    <row r="7" spans="1:5" ht="28.2" x14ac:dyDescent="0.35">
      <c r="A7" s="71" t="s">
        <v>99</v>
      </c>
      <c r="B7" s="71" t="s">
        <v>100</v>
      </c>
      <c r="C7" s="72" t="s">
        <v>101</v>
      </c>
      <c r="D7" s="72" t="s">
        <v>102</v>
      </c>
    </row>
    <row r="8" spans="1:5" x14ac:dyDescent="0.3">
      <c r="A8" s="73">
        <v>1</v>
      </c>
      <c r="B8" s="73">
        <v>4.8</v>
      </c>
      <c r="C8" s="73"/>
      <c r="D8" s="73"/>
    </row>
    <row r="9" spans="1:5" x14ac:dyDescent="0.3">
      <c r="A9" s="73">
        <v>2</v>
      </c>
      <c r="B9" s="74">
        <v>4</v>
      </c>
      <c r="C9" s="74">
        <f>B9</f>
        <v>4</v>
      </c>
      <c r="D9" s="74">
        <f>B9-B8</f>
        <v>-0.79999999999999982</v>
      </c>
    </row>
    <row r="10" spans="1:5" x14ac:dyDescent="0.3">
      <c r="A10" s="73">
        <v>3</v>
      </c>
      <c r="B10" s="73">
        <v>5.5</v>
      </c>
      <c r="C10" s="73">
        <f>$C$6*B10+(1-$C$6)*(C9+D9)</f>
        <v>4.8099999999999996</v>
      </c>
      <c r="D10" s="131">
        <f t="shared" ref="D10:D42" si="0">$D$6*(C10-C9)+(1-$D$6)*D9</f>
        <v>4.9999999999998934E-3</v>
      </c>
    </row>
    <row r="11" spans="1:5" x14ac:dyDescent="0.3">
      <c r="A11" s="73">
        <v>4</v>
      </c>
      <c r="B11" s="73">
        <v>15.6</v>
      </c>
      <c r="C11" s="74">
        <f t="shared" ref="C11:C42" si="1">$C$6*B11+(1-$C$6)*(C10+D10)</f>
        <v>12.3645</v>
      </c>
      <c r="D11" s="74">
        <f t="shared" si="0"/>
        <v>3.7797499999999999</v>
      </c>
    </row>
    <row r="12" spans="1:5" x14ac:dyDescent="0.3">
      <c r="A12" s="73">
        <v>5</v>
      </c>
      <c r="B12" s="73">
        <v>23.1</v>
      </c>
      <c r="C12" s="74">
        <f t="shared" si="1"/>
        <v>21.013275</v>
      </c>
      <c r="D12" s="74">
        <f t="shared" si="0"/>
        <v>6.2142625000000002</v>
      </c>
    </row>
    <row r="13" spans="1:5" x14ac:dyDescent="0.3">
      <c r="A13" s="73">
        <v>6</v>
      </c>
      <c r="B13" s="73">
        <v>23.3</v>
      </c>
      <c r="C13" s="74">
        <f t="shared" si="1"/>
        <v>24.478261249999999</v>
      </c>
      <c r="D13" s="74">
        <f t="shared" si="0"/>
        <v>4.8396243749999996</v>
      </c>
    </row>
    <row r="14" spans="1:5" x14ac:dyDescent="0.3">
      <c r="A14" s="73">
        <v>7</v>
      </c>
      <c r="B14" s="73">
        <v>31.4</v>
      </c>
      <c r="C14" s="74">
        <f t="shared" si="1"/>
        <v>30.775365687499999</v>
      </c>
      <c r="D14" s="74">
        <f t="shared" si="0"/>
        <v>5.5683644062499997</v>
      </c>
    </row>
    <row r="15" spans="1:5" x14ac:dyDescent="0.3">
      <c r="A15" s="73">
        <v>8</v>
      </c>
      <c r="B15" s="74">
        <v>46</v>
      </c>
      <c r="C15" s="74">
        <f t="shared" si="1"/>
        <v>43.103119028124993</v>
      </c>
      <c r="D15" s="74">
        <f t="shared" si="0"/>
        <v>8.9480588734374962</v>
      </c>
    </row>
    <row r="16" spans="1:5" x14ac:dyDescent="0.3">
      <c r="A16" s="73">
        <v>9</v>
      </c>
      <c r="B16" s="73">
        <v>46.1</v>
      </c>
      <c r="C16" s="74">
        <f t="shared" si="1"/>
        <v>47.885353370468749</v>
      </c>
      <c r="D16" s="74">
        <f t="shared" si="0"/>
        <v>6.865146607890626</v>
      </c>
    </row>
    <row r="17" spans="1:4" x14ac:dyDescent="0.3">
      <c r="A17" s="73">
        <v>10</v>
      </c>
      <c r="B17" s="73">
        <v>41.9</v>
      </c>
      <c r="C17" s="74">
        <f t="shared" si="1"/>
        <v>45.755149993507814</v>
      </c>
      <c r="D17" s="74">
        <f t="shared" si="0"/>
        <v>2.3674716154648454</v>
      </c>
    </row>
    <row r="18" spans="1:4" x14ac:dyDescent="0.3">
      <c r="A18" s="73">
        <v>11</v>
      </c>
      <c r="B18" s="73">
        <v>45.5</v>
      </c>
      <c r="C18" s="74">
        <f t="shared" si="1"/>
        <v>46.286786482691795</v>
      </c>
      <c r="D18" s="74">
        <f t="shared" si="0"/>
        <v>1.4495540523244133</v>
      </c>
    </row>
    <row r="19" spans="1:4" x14ac:dyDescent="0.3">
      <c r="A19" s="73">
        <v>12</v>
      </c>
      <c r="B19" s="73">
        <v>53.5</v>
      </c>
      <c r="C19" s="74">
        <f t="shared" si="1"/>
        <v>51.77090216050486</v>
      </c>
      <c r="D19" s="74">
        <f t="shared" si="0"/>
        <v>3.4668348650687393</v>
      </c>
    </row>
    <row r="20" spans="1:4" x14ac:dyDescent="0.3">
      <c r="A20" s="73">
        <v>13</v>
      </c>
      <c r="B20" s="73">
        <v>48.4</v>
      </c>
      <c r="C20" s="74">
        <f t="shared" si="1"/>
        <v>50.451321107672079</v>
      </c>
      <c r="D20" s="74">
        <f t="shared" si="0"/>
        <v>1.0736269061179791</v>
      </c>
    </row>
    <row r="21" spans="1:4" x14ac:dyDescent="0.3">
      <c r="A21" s="73">
        <v>14</v>
      </c>
      <c r="B21" s="73">
        <v>61.6</v>
      </c>
      <c r="C21" s="74">
        <f t="shared" si="1"/>
        <v>58.577484404137017</v>
      </c>
      <c r="D21" s="74">
        <f t="shared" si="0"/>
        <v>4.5998951012914588</v>
      </c>
    </row>
    <row r="22" spans="1:4" x14ac:dyDescent="0.3">
      <c r="A22" s="73">
        <v>15</v>
      </c>
      <c r="B22" s="73">
        <v>65.599999999999994</v>
      </c>
      <c r="C22" s="74">
        <f t="shared" si="1"/>
        <v>64.873213851628549</v>
      </c>
      <c r="D22" s="74">
        <f t="shared" si="0"/>
        <v>5.4478122743914952</v>
      </c>
    </row>
    <row r="23" spans="1:4" x14ac:dyDescent="0.3">
      <c r="A23" s="73">
        <v>16</v>
      </c>
      <c r="B23" s="73">
        <v>71.400000000000006</v>
      </c>
      <c r="C23" s="74">
        <f t="shared" si="1"/>
        <v>71.076307837806013</v>
      </c>
      <c r="D23" s="74">
        <f t="shared" si="0"/>
        <v>5.8254531302844796</v>
      </c>
    </row>
    <row r="24" spans="1:4" x14ac:dyDescent="0.3">
      <c r="A24" s="73">
        <v>17</v>
      </c>
      <c r="B24" s="73">
        <v>83.4</v>
      </c>
      <c r="C24" s="74">
        <f t="shared" si="1"/>
        <v>81.450528290427144</v>
      </c>
      <c r="D24" s="74">
        <f t="shared" si="0"/>
        <v>8.0998367914528053</v>
      </c>
    </row>
    <row r="25" spans="1:4" x14ac:dyDescent="0.3">
      <c r="A25" s="73">
        <v>18</v>
      </c>
      <c r="B25" s="73">
        <v>93.6</v>
      </c>
      <c r="C25" s="74">
        <f t="shared" si="1"/>
        <v>92.385109524563987</v>
      </c>
      <c r="D25" s="74">
        <f t="shared" si="0"/>
        <v>9.5172090127948241</v>
      </c>
    </row>
    <row r="26" spans="1:4" x14ac:dyDescent="0.3">
      <c r="A26" s="73">
        <v>19</v>
      </c>
      <c r="B26" s="73">
        <v>94.2</v>
      </c>
      <c r="C26" s="74">
        <f t="shared" si="1"/>
        <v>96.51069556120764</v>
      </c>
      <c r="D26" s="74">
        <f t="shared" si="0"/>
        <v>6.8213975247192389</v>
      </c>
    </row>
    <row r="27" spans="1:4" x14ac:dyDescent="0.3">
      <c r="A27" s="73">
        <v>20</v>
      </c>
      <c r="B27" s="73">
        <v>85.4</v>
      </c>
      <c r="C27" s="74">
        <f t="shared" si="1"/>
        <v>90.779627925778072</v>
      </c>
      <c r="D27" s="74">
        <f t="shared" si="0"/>
        <v>0.54516494464483545</v>
      </c>
    </row>
    <row r="28" spans="1:4" x14ac:dyDescent="0.3">
      <c r="A28" s="73">
        <v>21</v>
      </c>
      <c r="B28" s="73">
        <v>86.2</v>
      </c>
      <c r="C28" s="74">
        <f t="shared" si="1"/>
        <v>87.737437861126878</v>
      </c>
      <c r="D28" s="74">
        <f t="shared" si="0"/>
        <v>-1.2485125600031795</v>
      </c>
    </row>
    <row r="29" spans="1:4" x14ac:dyDescent="0.3">
      <c r="A29" s="73">
        <v>22</v>
      </c>
      <c r="B29" s="73">
        <v>89.9</v>
      </c>
      <c r="C29" s="74">
        <f t="shared" si="1"/>
        <v>88.87667759033711</v>
      </c>
      <c r="D29" s="74">
        <f t="shared" si="0"/>
        <v>-5.4636415396473903E-2</v>
      </c>
    </row>
    <row r="30" spans="1:4" x14ac:dyDescent="0.3">
      <c r="A30" s="73">
        <v>23</v>
      </c>
      <c r="B30" s="73">
        <v>89.2</v>
      </c>
      <c r="C30" s="74">
        <f t="shared" si="1"/>
        <v>89.086612352482192</v>
      </c>
      <c r="D30" s="74">
        <f t="shared" si="0"/>
        <v>7.7649173374303937E-2</v>
      </c>
    </row>
    <row r="31" spans="1:4" x14ac:dyDescent="0.3">
      <c r="A31" s="73">
        <v>24</v>
      </c>
      <c r="B31" s="73">
        <v>99.1</v>
      </c>
      <c r="C31" s="74">
        <f t="shared" si="1"/>
        <v>96.119278457756934</v>
      </c>
      <c r="D31" s="74">
        <f t="shared" si="0"/>
        <v>3.5551576393245234</v>
      </c>
    </row>
    <row r="32" spans="1:4" x14ac:dyDescent="0.3">
      <c r="A32" s="73">
        <v>25</v>
      </c>
      <c r="B32" s="73">
        <v>100.3</v>
      </c>
      <c r="C32" s="74">
        <f t="shared" si="1"/>
        <v>100.11233082912443</v>
      </c>
      <c r="D32" s="74">
        <f t="shared" si="0"/>
        <v>3.7741050053460103</v>
      </c>
    </row>
    <row r="33" spans="1:4" x14ac:dyDescent="0.3">
      <c r="A33" s="73">
        <v>26</v>
      </c>
      <c r="B33" s="73">
        <v>111.7</v>
      </c>
      <c r="C33" s="74">
        <f t="shared" si="1"/>
        <v>109.35593075034114</v>
      </c>
      <c r="D33" s="74">
        <f t="shared" si="0"/>
        <v>6.5088524632813618</v>
      </c>
    </row>
    <row r="34" spans="1:4" x14ac:dyDescent="0.3">
      <c r="A34" s="73">
        <v>27</v>
      </c>
      <c r="B34" s="73">
        <v>108.2</v>
      </c>
      <c r="C34" s="74">
        <f t="shared" si="1"/>
        <v>110.49943496408676</v>
      </c>
      <c r="D34" s="74">
        <f t="shared" si="0"/>
        <v>3.8261783385134884</v>
      </c>
    </row>
    <row r="35" spans="1:4" x14ac:dyDescent="0.3">
      <c r="A35" s="73">
        <v>28</v>
      </c>
      <c r="B35" s="73">
        <v>115.5</v>
      </c>
      <c r="C35" s="74">
        <f t="shared" si="1"/>
        <v>115.14768399078008</v>
      </c>
      <c r="D35" s="74">
        <f t="shared" si="0"/>
        <v>4.2372136826034046</v>
      </c>
    </row>
    <row r="36" spans="1:4" x14ac:dyDescent="0.3">
      <c r="A36" s="73">
        <v>29</v>
      </c>
      <c r="B36" s="73">
        <v>119.2</v>
      </c>
      <c r="C36" s="74">
        <f t="shared" si="1"/>
        <v>119.25546930201506</v>
      </c>
      <c r="D36" s="74">
        <f t="shared" si="0"/>
        <v>4.1724994969191904</v>
      </c>
    </row>
    <row r="37" spans="1:4" x14ac:dyDescent="0.3">
      <c r="A37" s="73">
        <v>30</v>
      </c>
      <c r="B37" s="73">
        <v>125.2</v>
      </c>
      <c r="C37" s="74">
        <f t="shared" si="1"/>
        <v>124.66839063968028</v>
      </c>
      <c r="D37" s="74">
        <f t="shared" si="0"/>
        <v>4.7927104172922075</v>
      </c>
    </row>
    <row r="38" spans="1:4" x14ac:dyDescent="0.3">
      <c r="A38" s="73">
        <v>31</v>
      </c>
      <c r="B38" s="73">
        <v>136.30000000000001</v>
      </c>
      <c r="C38" s="74">
        <f t="shared" si="1"/>
        <v>134.24833031709176</v>
      </c>
      <c r="D38" s="74">
        <f t="shared" si="0"/>
        <v>7.1863250473518407</v>
      </c>
    </row>
    <row r="39" spans="1:4" x14ac:dyDescent="0.3">
      <c r="A39" s="73">
        <v>32</v>
      </c>
      <c r="B39" s="73">
        <v>146.80000000000001</v>
      </c>
      <c r="C39" s="74">
        <f t="shared" si="1"/>
        <v>145.19039660933308</v>
      </c>
      <c r="D39" s="74">
        <f t="shared" si="0"/>
        <v>9.0641956697965806</v>
      </c>
    </row>
    <row r="40" spans="1:4" x14ac:dyDescent="0.3">
      <c r="A40" s="73">
        <v>33</v>
      </c>
      <c r="B40" s="73">
        <v>146.1</v>
      </c>
      <c r="C40" s="74">
        <f t="shared" si="1"/>
        <v>148.54637768373891</v>
      </c>
      <c r="D40" s="74">
        <f t="shared" si="0"/>
        <v>6.2100883721012066</v>
      </c>
    </row>
    <row r="41" spans="1:4" x14ac:dyDescent="0.3">
      <c r="A41" s="73">
        <v>34</v>
      </c>
      <c r="B41" s="73">
        <v>151.4</v>
      </c>
      <c r="C41" s="74">
        <f t="shared" si="1"/>
        <v>152.40693981675204</v>
      </c>
      <c r="D41" s="74">
        <f t="shared" si="0"/>
        <v>5.0353252525571701</v>
      </c>
    </row>
    <row r="42" spans="1:4" x14ac:dyDescent="0.3">
      <c r="A42" s="73">
        <v>35</v>
      </c>
      <c r="B42" s="73">
        <v>150.9</v>
      </c>
      <c r="C42" s="74">
        <f t="shared" si="1"/>
        <v>152.86267952079277</v>
      </c>
      <c r="D42" s="74">
        <f t="shared" si="0"/>
        <v>2.745532478298947</v>
      </c>
    </row>
    <row r="44" spans="1:4" x14ac:dyDescent="0.3">
      <c r="A44" s="137" t="s">
        <v>95</v>
      </c>
      <c r="B44" s="137"/>
      <c r="C44" s="137"/>
    </row>
    <row r="45" spans="1:4" x14ac:dyDescent="0.3">
      <c r="A45" s="75" t="s">
        <v>94</v>
      </c>
      <c r="B45" s="75" t="s">
        <v>96</v>
      </c>
      <c r="C45" s="75" t="s">
        <v>97</v>
      </c>
    </row>
    <row r="46" spans="1:4" x14ac:dyDescent="0.3">
      <c r="A46" s="73">
        <v>36</v>
      </c>
      <c r="B46" s="73">
        <v>1</v>
      </c>
      <c r="C46" s="74">
        <f>$C$42+B46*$D$42</f>
        <v>155.60821199909171</v>
      </c>
    </row>
    <row r="47" spans="1:4" x14ac:dyDescent="0.3">
      <c r="A47" s="73">
        <v>37</v>
      </c>
      <c r="B47" s="73">
        <v>2</v>
      </c>
      <c r="C47" s="74">
        <f>$C$42+B47*$D$42</f>
        <v>158.35374447739065</v>
      </c>
    </row>
    <row r="48" spans="1:4" x14ac:dyDescent="0.3">
      <c r="A48" s="73">
        <v>38</v>
      </c>
      <c r="B48" s="73">
        <v>3</v>
      </c>
      <c r="C48" s="74">
        <f>$C$42+B48*$D$42</f>
        <v>161.09927695568962</v>
      </c>
    </row>
  </sheetData>
  <mergeCells count="1">
    <mergeCell ref="A44:C44"/>
  </mergeCells>
  <pageMargins left="0.75" right="0.75" top="1" bottom="1" header="0.5" footer="0.5"/>
  <pageSetup paperSize="9" orientation="portrait" verticalDpi="0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Equation.3" shapeId="15361" r:id="rId4">
          <objectPr defaultSize="0" autoPict="0" r:id="rId5">
            <anchor moveWithCells="1">
              <from>
                <xdr:col>4</xdr:col>
                <xdr:colOff>441960</xdr:colOff>
                <xdr:row>3</xdr:row>
                <xdr:rowOff>38100</xdr:rowOff>
              </from>
              <to>
                <xdr:col>10</xdr:col>
                <xdr:colOff>220980</xdr:colOff>
                <xdr:row>10</xdr:row>
                <xdr:rowOff>38100</xdr:rowOff>
              </to>
            </anchor>
          </objectPr>
        </oleObject>
      </mc:Choice>
      <mc:Fallback>
        <oleObject progId="Equation.3" shapeId="15361" r:id="rId4"/>
      </mc:Fallback>
    </mc:AlternateContent>
  </oleObjects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51"/>
  <sheetViews>
    <sheetView workbookViewId="0">
      <selection activeCell="D1" sqref="D1"/>
    </sheetView>
  </sheetViews>
  <sheetFormatPr defaultColWidth="9.109375" defaultRowHeight="13.8" x14ac:dyDescent="0.3"/>
  <cols>
    <col min="1" max="1" width="6.33203125" style="77" customWidth="1"/>
    <col min="2" max="2" width="9.109375" style="77" customWidth="1"/>
    <col min="3" max="3" width="8.21875" style="77" customWidth="1"/>
    <col min="4" max="4" width="15" style="77" customWidth="1"/>
    <col min="5" max="5" width="11.77734375" style="77" customWidth="1"/>
    <col min="6" max="6" width="11.44140625" style="77" customWidth="1"/>
    <col min="7" max="7" width="9.77734375" style="77" customWidth="1"/>
    <col min="8" max="8" width="12.44140625" style="77" bestFit="1" customWidth="1"/>
    <col min="9" max="9" width="9.109375" style="77"/>
    <col min="10" max="10" width="10.21875" style="77" customWidth="1"/>
    <col min="11" max="16384" width="9.109375" style="77"/>
  </cols>
  <sheetData>
    <row r="1" spans="1:10" x14ac:dyDescent="0.3">
      <c r="A1" s="76" t="s">
        <v>160</v>
      </c>
      <c r="B1" s="31"/>
      <c r="D1" s="31"/>
      <c r="I1" s="95"/>
    </row>
    <row r="2" spans="1:10" x14ac:dyDescent="0.3">
      <c r="A2" s="76" t="s">
        <v>109</v>
      </c>
      <c r="E2" s="78"/>
      <c r="F2" s="78"/>
      <c r="G2" s="78"/>
    </row>
    <row r="3" spans="1:10" x14ac:dyDescent="0.3">
      <c r="A3" s="76"/>
      <c r="E3" s="78"/>
      <c r="F3" s="78"/>
      <c r="G3" s="78"/>
    </row>
    <row r="4" spans="1:10" ht="17.25" customHeight="1" x14ac:dyDescent="0.3">
      <c r="A4" s="76"/>
      <c r="E4" s="89" t="s">
        <v>92</v>
      </c>
      <c r="F4" s="89" t="s">
        <v>93</v>
      </c>
      <c r="G4" s="125" t="s">
        <v>145</v>
      </c>
    </row>
    <row r="5" spans="1:10" ht="15" customHeight="1" x14ac:dyDescent="0.3">
      <c r="C5" s="19"/>
      <c r="E5" s="91">
        <v>0.52</v>
      </c>
      <c r="F5" s="91">
        <v>0.24</v>
      </c>
      <c r="G5" s="91">
        <v>0.49</v>
      </c>
    </row>
    <row r="6" spans="1:10" ht="26.25" customHeight="1" x14ac:dyDescent="0.3">
      <c r="A6" s="88" t="s">
        <v>35</v>
      </c>
      <c r="B6" s="89" t="s">
        <v>53</v>
      </c>
      <c r="C6" s="89" t="s">
        <v>94</v>
      </c>
      <c r="D6" s="90" t="s">
        <v>108</v>
      </c>
      <c r="E6" s="90" t="s">
        <v>103</v>
      </c>
      <c r="F6" s="90" t="s">
        <v>104</v>
      </c>
      <c r="G6" s="90" t="s">
        <v>105</v>
      </c>
      <c r="H6" s="113" t="s">
        <v>70</v>
      </c>
      <c r="I6" s="113" t="s">
        <v>112</v>
      </c>
      <c r="J6" s="113" t="s">
        <v>151</v>
      </c>
    </row>
    <row r="7" spans="1:10" x14ac:dyDescent="0.3">
      <c r="A7" s="77">
        <v>2001</v>
      </c>
      <c r="B7" s="77">
        <v>1</v>
      </c>
      <c r="C7" s="77">
        <v>1</v>
      </c>
      <c r="D7" s="92">
        <v>168.1516</v>
      </c>
      <c r="E7" s="77" t="s">
        <v>14</v>
      </c>
      <c r="H7"/>
    </row>
    <row r="8" spans="1:10" x14ac:dyDescent="0.3">
      <c r="A8" s="77" t="s">
        <v>14</v>
      </c>
      <c r="B8" s="77">
        <v>2</v>
      </c>
      <c r="C8" s="77">
        <v>2</v>
      </c>
      <c r="D8" s="92">
        <v>232.12710000000001</v>
      </c>
      <c r="E8" s="109">
        <f>D8</f>
        <v>232.12710000000001</v>
      </c>
      <c r="F8" s="109">
        <f>D8-D7</f>
        <v>63.975500000000011</v>
      </c>
      <c r="G8" s="77">
        <f>D8/E8</f>
        <v>1</v>
      </c>
      <c r="H8"/>
    </row>
    <row r="9" spans="1:10" x14ac:dyDescent="0.3">
      <c r="A9" s="77" t="s">
        <v>14</v>
      </c>
      <c r="B9" s="77">
        <v>3</v>
      </c>
      <c r="C9" s="77">
        <v>3</v>
      </c>
      <c r="D9" s="92">
        <v>325.82159999999999</v>
      </c>
      <c r="E9" s="109">
        <f>$E$5*D9+(1-$E$5)*(E8+F8)</f>
        <v>311.55648000000002</v>
      </c>
      <c r="F9" s="109">
        <f t="shared" ref="F9:F30" si="0">$F$5*(E9-E8)+(1-$F$5)*F8</f>
        <v>67.684431200000006</v>
      </c>
      <c r="G9" s="79">
        <f>D9/E9</f>
        <v>1.0457866259112953</v>
      </c>
      <c r="H9"/>
    </row>
    <row r="10" spans="1:10" ht="14.4" thickBot="1" x14ac:dyDescent="0.35">
      <c r="A10" s="80" t="s">
        <v>14</v>
      </c>
      <c r="B10" s="80">
        <v>4</v>
      </c>
      <c r="C10" s="80">
        <v>4</v>
      </c>
      <c r="D10" s="93">
        <v>336.81439999999998</v>
      </c>
      <c r="E10" s="112">
        <f>$E$5*D10+(1-$E$5)*(E9+F9)</f>
        <v>357.179125376</v>
      </c>
      <c r="F10" s="112">
        <f t="shared" si="0"/>
        <v>62.389602602240004</v>
      </c>
      <c r="G10" s="81">
        <f>D10/E10</f>
        <v>0.94298455892526689</v>
      </c>
      <c r="H10"/>
    </row>
    <row r="11" spans="1:10" x14ac:dyDescent="0.3">
      <c r="A11" s="82">
        <v>2002</v>
      </c>
      <c r="B11" s="82">
        <v>1</v>
      </c>
      <c r="C11" s="82">
        <v>5</v>
      </c>
      <c r="D11" s="94">
        <v>207.90459999999999</v>
      </c>
      <c r="E11" s="114">
        <f>$E$5*D11+(1-$E$5)*(E10+F10)</f>
        <v>309.50338142955519</v>
      </c>
      <c r="F11" s="114">
        <f t="shared" si="0"/>
        <v>35.973919430555654</v>
      </c>
      <c r="G11" s="84">
        <f>D11/E11</f>
        <v>0.67173611816360823</v>
      </c>
      <c r="H11"/>
    </row>
    <row r="12" spans="1:10" x14ac:dyDescent="0.3">
      <c r="A12" s="77" t="s">
        <v>14</v>
      </c>
      <c r="B12" s="77">
        <v>2</v>
      </c>
      <c r="C12" s="77">
        <v>6</v>
      </c>
      <c r="D12" s="92">
        <v>300.19299999999998</v>
      </c>
      <c r="E12" s="114">
        <f>$E$5*D12/G8+(1-$E$5)*(E11+F11)</f>
        <v>321.92946441285324</v>
      </c>
      <c r="F12" s="114">
        <f t="shared" si="0"/>
        <v>30.322438683213829</v>
      </c>
      <c r="G12" s="84">
        <f t="shared" ref="G12:G30" si="1">$G$5*(D12/E12)+ (1-$G$5)*G8</f>
        <v>0.96691552423844285</v>
      </c>
      <c r="H12" s="9">
        <f>(E11+F11)*G8</f>
        <v>345.47730086011086</v>
      </c>
      <c r="I12" s="109">
        <f>D12-H12</f>
        <v>-45.284300860110875</v>
      </c>
      <c r="J12" s="109">
        <f>I12^2</f>
        <v>2050.6679043890385</v>
      </c>
    </row>
    <row r="13" spans="1:10" x14ac:dyDescent="0.3">
      <c r="A13" s="77" t="s">
        <v>14</v>
      </c>
      <c r="B13" s="77">
        <v>3</v>
      </c>
      <c r="C13" s="77">
        <v>7</v>
      </c>
      <c r="D13" s="92">
        <v>400.27870000000001</v>
      </c>
      <c r="E13" s="114">
        <f t="shared" ref="E13:E30" si="2">$E$5*D13/G9+(1-$E$5)*(E12+F12)</f>
        <v>368.11283724840268</v>
      </c>
      <c r="F13" s="114">
        <f t="shared" si="0"/>
        <v>34.129062879774374</v>
      </c>
      <c r="G13" s="84">
        <f t="shared" si="1"/>
        <v>1.0661675962299788</v>
      </c>
      <c r="H13" s="9">
        <f t="shared" ref="H13:H30" si="3">(E12+F12)*G9</f>
        <v>368.38032920966856</v>
      </c>
      <c r="I13" s="109">
        <f t="shared" ref="I13:I30" si="4">D13-H13</f>
        <v>31.898370790331455</v>
      </c>
      <c r="J13" s="109">
        <f t="shared" ref="J13:J30" si="5">I13^2</f>
        <v>1017.506059077471</v>
      </c>
    </row>
    <row r="14" spans="1:10" ht="14.4" thickBot="1" x14ac:dyDescent="0.35">
      <c r="A14" s="80" t="s">
        <v>14</v>
      </c>
      <c r="B14" s="80">
        <v>4</v>
      </c>
      <c r="C14" s="80">
        <v>8</v>
      </c>
      <c r="D14" s="93">
        <v>379.44349999999997</v>
      </c>
      <c r="E14" s="112">
        <f t="shared" si="2"/>
        <v>402.31667505110113</v>
      </c>
      <c r="F14" s="112">
        <f t="shared" si="0"/>
        <v>34.147008861276149</v>
      </c>
      <c r="G14" s="81">
        <f t="shared" si="1"/>
        <v>0.94306383214464828</v>
      </c>
      <c r="H14" s="111">
        <f t="shared" si="3"/>
        <v>379.30790077363031</v>
      </c>
      <c r="I14" s="112">
        <f t="shared" si="4"/>
        <v>0.13559922636966348</v>
      </c>
      <c r="J14" s="112">
        <f t="shared" si="5"/>
        <v>1.8387150192051241E-2</v>
      </c>
    </row>
    <row r="15" spans="1:10" x14ac:dyDescent="0.3">
      <c r="A15" s="77">
        <v>2003</v>
      </c>
      <c r="B15" s="77">
        <v>1</v>
      </c>
      <c r="C15" s="77">
        <v>9</v>
      </c>
      <c r="D15" s="92">
        <v>229.8263</v>
      </c>
      <c r="E15" s="114">
        <f t="shared" si="2"/>
        <v>387.41421061558322</v>
      </c>
      <c r="F15" s="114">
        <f t="shared" si="0"/>
        <v>22.375135270045575</v>
      </c>
      <c r="G15" s="84">
        <f t="shared" si="1"/>
        <v>0.63326883846087845</v>
      </c>
      <c r="H15" s="9">
        <f t="shared" si="3"/>
        <v>293.18842075068841</v>
      </c>
      <c r="I15" s="109">
        <f t="shared" si="4"/>
        <v>-63.362120750688405</v>
      </c>
      <c r="J15" s="109">
        <f t="shared" si="5"/>
        <v>4014.7583460248179</v>
      </c>
    </row>
    <row r="16" spans="1:10" x14ac:dyDescent="0.3">
      <c r="A16" s="77" t="s">
        <v>14</v>
      </c>
      <c r="B16" s="77">
        <v>2</v>
      </c>
      <c r="C16" s="77">
        <v>10</v>
      </c>
      <c r="D16" s="92">
        <v>338.0926</v>
      </c>
      <c r="E16" s="114">
        <f t="shared" si="2"/>
        <v>378.52257960833299</v>
      </c>
      <c r="F16" s="114">
        <f t="shared" si="0"/>
        <v>14.871111363494585</v>
      </c>
      <c r="G16" s="84">
        <f t="shared" si="1"/>
        <v>0.93079003952308481</v>
      </c>
      <c r="H16" s="9">
        <f t="shared" si="3"/>
        <v>396.23168020433133</v>
      </c>
      <c r="I16" s="109">
        <f t="shared" si="4"/>
        <v>-58.139080204331322</v>
      </c>
      <c r="J16" s="109">
        <f t="shared" si="5"/>
        <v>3380.1526470056701</v>
      </c>
    </row>
    <row r="17" spans="1:10" x14ac:dyDescent="0.3">
      <c r="A17" s="77" t="s">
        <v>14</v>
      </c>
      <c r="B17" s="77">
        <v>3</v>
      </c>
      <c r="C17" s="77">
        <v>11</v>
      </c>
      <c r="D17" s="92">
        <v>453.96440000000001</v>
      </c>
      <c r="E17" s="114">
        <f t="shared" si="2"/>
        <v>410.24021023227601</v>
      </c>
      <c r="F17" s="114">
        <f t="shared" si="0"/>
        <v>18.91427598600221</v>
      </c>
      <c r="G17" s="84">
        <f>$G$5*(D17/E17)+ (1-$G$5)*G13</f>
        <v>1.0859706154744577</v>
      </c>
      <c r="H17" s="9">
        <f t="shared" si="3"/>
        <v>419.42360587547256</v>
      </c>
      <c r="I17" s="109">
        <f t="shared" si="4"/>
        <v>34.540794124527451</v>
      </c>
      <c r="J17" s="109">
        <f t="shared" si="5"/>
        <v>1193.06645875299</v>
      </c>
    </row>
    <row r="18" spans="1:10" ht="14.4" thickBot="1" x14ac:dyDescent="0.35">
      <c r="A18" s="80" t="s">
        <v>14</v>
      </c>
      <c r="B18" s="80">
        <v>4</v>
      </c>
      <c r="C18" s="80">
        <v>12</v>
      </c>
      <c r="D18" s="93">
        <v>468.08890000000002</v>
      </c>
      <c r="E18" s="112">
        <f t="shared" si="2"/>
        <v>464.09569402647435</v>
      </c>
      <c r="F18" s="112">
        <f t="shared" si="0"/>
        <v>27.30016585996928</v>
      </c>
      <c r="G18" s="81">
        <f t="shared" si="1"/>
        <v>0.97517864808352583</v>
      </c>
      <c r="H18" s="111">
        <f t="shared" si="3"/>
        <v>404.72007435507714</v>
      </c>
      <c r="I18" s="112">
        <f t="shared" si="4"/>
        <v>63.368825644922879</v>
      </c>
      <c r="J18" s="112">
        <f t="shared" si="5"/>
        <v>4015.6080636166357</v>
      </c>
    </row>
    <row r="19" spans="1:10" x14ac:dyDescent="0.3">
      <c r="A19" s="77">
        <v>2004</v>
      </c>
      <c r="B19" s="77">
        <v>1</v>
      </c>
      <c r="C19" s="77">
        <v>13</v>
      </c>
      <c r="D19" s="92">
        <v>331.82929999999999</v>
      </c>
      <c r="E19" s="114">
        <f t="shared" si="2"/>
        <v>508.34708017766803</v>
      </c>
      <c r="F19" s="114">
        <f t="shared" si="0"/>
        <v>31.368458729863136</v>
      </c>
      <c r="G19" s="84">
        <f t="shared" si="1"/>
        <v>0.64282014373983953</v>
      </c>
      <c r="H19" s="9">
        <f t="shared" si="3"/>
        <v>311.18568541477276</v>
      </c>
      <c r="I19" s="109">
        <f t="shared" si="4"/>
        <v>20.643614585227226</v>
      </c>
      <c r="J19" s="109">
        <f t="shared" si="5"/>
        <v>426.15882314340627</v>
      </c>
    </row>
    <row r="20" spans="1:10" x14ac:dyDescent="0.3">
      <c r="A20" s="77" t="s">
        <v>14</v>
      </c>
      <c r="B20" s="77">
        <v>2</v>
      </c>
      <c r="C20" s="77">
        <v>14</v>
      </c>
      <c r="D20" s="92">
        <v>415.04230000000001</v>
      </c>
      <c r="E20" s="114">
        <f t="shared" si="2"/>
        <v>490.93314661359739</v>
      </c>
      <c r="F20" s="114">
        <f t="shared" si="0"/>
        <v>19.660684579319028</v>
      </c>
      <c r="G20" s="84">
        <f t="shared" si="1"/>
        <v>0.88895632391007218</v>
      </c>
      <c r="H20" s="9">
        <f t="shared" si="3"/>
        <v>502.36184779096391</v>
      </c>
      <c r="I20" s="109">
        <f t="shared" si="4"/>
        <v>-87.319547790963895</v>
      </c>
      <c r="J20" s="109">
        <f t="shared" si="5"/>
        <v>7624.7034264184276</v>
      </c>
    </row>
    <row r="21" spans="1:10" x14ac:dyDescent="0.3">
      <c r="A21" s="77" t="s">
        <v>14</v>
      </c>
      <c r="B21" s="77">
        <v>3</v>
      </c>
      <c r="C21" s="77">
        <v>15</v>
      </c>
      <c r="D21" s="92">
        <v>510.90969999999999</v>
      </c>
      <c r="E21" s="114">
        <f t="shared" si="2"/>
        <v>489.72613718862124</v>
      </c>
      <c r="F21" s="114">
        <f t="shared" si="0"/>
        <v>14.652438018288185</v>
      </c>
      <c r="G21" s="84">
        <f t="shared" si="1"/>
        <v>1.0650404228957973</v>
      </c>
      <c r="H21" s="9">
        <f t="shared" si="3"/>
        <v>554.48989711803279</v>
      </c>
      <c r="I21" s="109">
        <f t="shared" si="4"/>
        <v>-43.5801971180328</v>
      </c>
      <c r="J21" s="109">
        <f t="shared" si="5"/>
        <v>1899.2335808465944</v>
      </c>
    </row>
    <row r="22" spans="1:10" ht="14.4" thickBot="1" x14ac:dyDescent="0.35">
      <c r="A22" s="80" t="s">
        <v>14</v>
      </c>
      <c r="B22" s="80">
        <v>4</v>
      </c>
      <c r="C22" s="80">
        <v>16</v>
      </c>
      <c r="D22" s="93">
        <v>512.95489999999995</v>
      </c>
      <c r="E22" s="112">
        <f t="shared" si="2"/>
        <v>515.62754495560364</v>
      </c>
      <c r="F22" s="112">
        <f t="shared" si="0"/>
        <v>17.352190757974796</v>
      </c>
      <c r="G22" s="81">
        <f t="shared" si="1"/>
        <v>0.98480130045803205</v>
      </c>
      <c r="H22" s="111">
        <f t="shared" si="3"/>
        <v>491.85921709256888</v>
      </c>
      <c r="I22" s="112">
        <f t="shared" si="4"/>
        <v>21.095682907431069</v>
      </c>
      <c r="J22" s="112">
        <f t="shared" si="5"/>
        <v>445.02783733087938</v>
      </c>
    </row>
    <row r="23" spans="1:10" x14ac:dyDescent="0.3">
      <c r="A23" s="77">
        <v>2005</v>
      </c>
      <c r="B23" s="77">
        <v>1</v>
      </c>
      <c r="C23" s="77">
        <v>17</v>
      </c>
      <c r="D23" s="92">
        <v>360.14210000000003</v>
      </c>
      <c r="E23" s="114">
        <f t="shared" si="2"/>
        <v>547.16198361205295</v>
      </c>
      <c r="F23" s="114">
        <f t="shared" si="0"/>
        <v>20.755930253608678</v>
      </c>
      <c r="G23" s="84">
        <f t="shared" si="1"/>
        <v>0.65035634708694678</v>
      </c>
      <c r="H23" s="9">
        <f t="shared" si="3"/>
        <v>342.61011032182415</v>
      </c>
      <c r="I23" s="109">
        <f t="shared" si="4"/>
        <v>17.531989678175876</v>
      </c>
      <c r="J23" s="109">
        <f t="shared" si="5"/>
        <v>307.37066207566545</v>
      </c>
    </row>
    <row r="24" spans="1:10" x14ac:dyDescent="0.3">
      <c r="A24" s="77" t="s">
        <v>14</v>
      </c>
      <c r="B24" s="77">
        <v>2</v>
      </c>
      <c r="C24" s="77">
        <v>18</v>
      </c>
      <c r="D24" s="92">
        <v>527.78240000000005</v>
      </c>
      <c r="E24" s="114">
        <f t="shared" si="2"/>
        <v>581.32988109410383</v>
      </c>
      <c r="F24" s="114">
        <f t="shared" si="0"/>
        <v>23.974802388434806</v>
      </c>
      <c r="G24" s="84">
        <f t="shared" si="1"/>
        <v>0.89823282573442109</v>
      </c>
      <c r="H24" s="9">
        <f t="shared" si="3"/>
        <v>504.85422099269556</v>
      </c>
      <c r="I24" s="109">
        <f t="shared" si="4"/>
        <v>22.928179007304493</v>
      </c>
      <c r="J24" s="109">
        <f t="shared" si="5"/>
        <v>525.70139259099847</v>
      </c>
    </row>
    <row r="25" spans="1:10" x14ac:dyDescent="0.3">
      <c r="A25" s="77" t="s">
        <v>14</v>
      </c>
      <c r="B25" s="77">
        <v>3</v>
      </c>
      <c r="C25" s="77">
        <v>19</v>
      </c>
      <c r="D25" s="92">
        <v>677.91089999999997</v>
      </c>
      <c r="E25" s="114">
        <f t="shared" si="2"/>
        <v>621.5324345315945</v>
      </c>
      <c r="F25" s="114">
        <f t="shared" si="0"/>
        <v>27.869462640208216</v>
      </c>
      <c r="G25" s="84">
        <f t="shared" si="1"/>
        <v>1.0776179309651377</v>
      </c>
      <c r="H25" s="9">
        <f t="shared" si="3"/>
        <v>644.67395607704964</v>
      </c>
      <c r="I25" s="109">
        <f t="shared" si="4"/>
        <v>33.236943922950331</v>
      </c>
      <c r="J25" s="109">
        <f t="shared" si="5"/>
        <v>1104.6944413373449</v>
      </c>
    </row>
    <row r="26" spans="1:10" ht="14.4" thickBot="1" x14ac:dyDescent="0.35">
      <c r="A26" s="80" t="s">
        <v>14</v>
      </c>
      <c r="B26" s="80">
        <v>4</v>
      </c>
      <c r="C26" s="80">
        <v>20</v>
      </c>
      <c r="D26" s="93">
        <v>673.88440000000003</v>
      </c>
      <c r="E26" s="112">
        <f t="shared" si="2"/>
        <v>667.5409216706995</v>
      </c>
      <c r="F26" s="112">
        <f t="shared" si="0"/>
        <v>32.222828519943448</v>
      </c>
      <c r="G26" s="81">
        <f t="shared" si="1"/>
        <v>0.99690501354928629</v>
      </c>
      <c r="H26" s="111">
        <f t="shared" si="3"/>
        <v>639.53183285470448</v>
      </c>
      <c r="I26" s="112">
        <f t="shared" si="4"/>
        <v>34.352567145295552</v>
      </c>
      <c r="J26" s="112">
        <f t="shared" si="5"/>
        <v>1180.0988694720395</v>
      </c>
    </row>
    <row r="27" spans="1:10" x14ac:dyDescent="0.3">
      <c r="A27" s="77">
        <v>2006</v>
      </c>
      <c r="B27" s="77">
        <v>1</v>
      </c>
      <c r="C27" s="77">
        <v>21</v>
      </c>
      <c r="D27" s="92">
        <v>465.46850000000001</v>
      </c>
      <c r="E27" s="114">
        <f t="shared" si="2"/>
        <v>708.05736629399621</v>
      </c>
      <c r="F27" s="114">
        <f t="shared" si="0"/>
        <v>34.213296384748233</v>
      </c>
      <c r="G27" s="84">
        <f t="shared" si="1"/>
        <v>0.65380191520524089</v>
      </c>
      <c r="H27" s="9">
        <f t="shared" si="3"/>
        <v>455.09579639784926</v>
      </c>
      <c r="I27" s="109">
        <f t="shared" si="4"/>
        <v>10.37270360215075</v>
      </c>
      <c r="J27" s="109">
        <f t="shared" si="5"/>
        <v>107.59298001807115</v>
      </c>
    </row>
    <row r="28" spans="1:10" x14ac:dyDescent="0.3">
      <c r="A28" s="77" t="s">
        <v>14</v>
      </c>
      <c r="B28" s="77">
        <v>2</v>
      </c>
      <c r="C28" s="77">
        <v>22</v>
      </c>
      <c r="D28" s="92">
        <v>721.94600000000003</v>
      </c>
      <c r="E28" s="114">
        <f t="shared" si="2"/>
        <v>774.23491992098673</v>
      </c>
      <c r="F28" s="114">
        <f t="shared" si="0"/>
        <v>41.884718122886383</v>
      </c>
      <c r="G28" s="84">
        <f t="shared" si="1"/>
        <v>0.91500598064315164</v>
      </c>
      <c r="H28" s="9">
        <f t="shared" si="3"/>
        <v>666.7318747976899</v>
      </c>
      <c r="I28" s="109">
        <f t="shared" si="4"/>
        <v>55.214125202310129</v>
      </c>
      <c r="J28" s="109">
        <f t="shared" si="5"/>
        <v>3048.5996218563787</v>
      </c>
    </row>
    <row r="29" spans="1:10" x14ac:dyDescent="0.3">
      <c r="A29" s="77" t="s">
        <v>14</v>
      </c>
      <c r="B29" s="77">
        <v>3</v>
      </c>
      <c r="C29" s="77">
        <v>23</v>
      </c>
      <c r="D29" s="92">
        <v>891.5675</v>
      </c>
      <c r="E29" s="114">
        <f t="shared" si="2"/>
        <v>821.95957334873469</v>
      </c>
      <c r="F29" s="114">
        <f t="shared" si="0"/>
        <v>43.286302596053162</v>
      </c>
      <c r="G29" s="84">
        <f t="shared" si="1"/>
        <v>1.0810809618190376</v>
      </c>
      <c r="H29" s="9">
        <f t="shared" si="3"/>
        <v>879.46515576885565</v>
      </c>
      <c r="I29" s="109">
        <f t="shared" si="4"/>
        <v>12.102344231144343</v>
      </c>
      <c r="J29" s="109">
        <f t="shared" si="5"/>
        <v>146.46673588911275</v>
      </c>
    </row>
    <row r="30" spans="1:10" x14ac:dyDescent="0.3">
      <c r="A30" s="77" t="s">
        <v>14</v>
      </c>
      <c r="B30" s="77">
        <v>4</v>
      </c>
      <c r="C30" s="77">
        <v>24</v>
      </c>
      <c r="D30" s="92">
        <v>873.5444</v>
      </c>
      <c r="E30" s="114">
        <f t="shared" si="2"/>
        <v>870.97134933260156</v>
      </c>
      <c r="F30" s="114">
        <f t="shared" si="0"/>
        <v>44.660416209128449</v>
      </c>
      <c r="G30" s="84">
        <f t="shared" si="1"/>
        <v>0.99986913016038281</v>
      </c>
      <c r="H30" s="9">
        <f t="shared" si="3"/>
        <v>862.56795168220276</v>
      </c>
      <c r="I30" s="109">
        <f t="shared" si="4"/>
        <v>10.976448317797235</v>
      </c>
      <c r="J30" s="109">
        <f t="shared" si="5"/>
        <v>120.48241767327376</v>
      </c>
    </row>
    <row r="31" spans="1:10" ht="15.6" x14ac:dyDescent="0.3">
      <c r="A31" s="85"/>
      <c r="B31" s="85"/>
      <c r="C31" s="85"/>
      <c r="D31" s="86"/>
      <c r="E31" s="83"/>
      <c r="F31" s="83"/>
      <c r="G31" s="87"/>
    </row>
    <row r="32" spans="1:10" ht="15.6" x14ac:dyDescent="0.3">
      <c r="B32" s="85"/>
      <c r="C32" s="85"/>
      <c r="D32" s="86"/>
      <c r="E32" s="83"/>
      <c r="F32" s="83"/>
      <c r="G32" s="87"/>
      <c r="I32" s="77" t="s">
        <v>119</v>
      </c>
      <c r="J32" s="110">
        <f>AVERAGE(J12:J30)</f>
        <v>1716.2057186667898</v>
      </c>
    </row>
    <row r="33" spans="1:9" x14ac:dyDescent="0.3">
      <c r="A33"/>
      <c r="B33"/>
      <c r="C33"/>
      <c r="D33"/>
      <c r="E33"/>
      <c r="F33"/>
      <c r="G33"/>
      <c r="H33"/>
    </row>
    <row r="34" spans="1:9" x14ac:dyDescent="0.3">
      <c r="A34"/>
      <c r="B34"/>
      <c r="C34"/>
      <c r="D34"/>
      <c r="E34"/>
      <c r="F34"/>
      <c r="G34"/>
      <c r="H34"/>
    </row>
    <row r="35" spans="1:9" x14ac:dyDescent="0.3">
      <c r="A35" s="10" t="s">
        <v>135</v>
      </c>
      <c r="B35"/>
      <c r="C35"/>
      <c r="D35"/>
      <c r="E35"/>
      <c r="F35"/>
      <c r="G35"/>
      <c r="H35"/>
    </row>
    <row r="36" spans="1:9" ht="27.6" x14ac:dyDescent="0.3">
      <c r="A36" s="96" t="s">
        <v>35</v>
      </c>
      <c r="B36" s="97" t="s">
        <v>106</v>
      </c>
      <c r="C36" s="1" t="s">
        <v>94</v>
      </c>
      <c r="D36" s="97" t="s">
        <v>70</v>
      </c>
      <c r="E36"/>
      <c r="F36"/>
      <c r="G36"/>
    </row>
    <row r="37" spans="1:9" x14ac:dyDescent="0.3">
      <c r="A37" s="4">
        <v>2007</v>
      </c>
      <c r="B37" s="4">
        <v>1</v>
      </c>
      <c r="C37" s="4">
        <v>25</v>
      </c>
      <c r="D37" s="126">
        <f>($E$30+B37*$F$30)*G27</f>
        <v>598.64180193393918</v>
      </c>
      <c r="E37"/>
      <c r="F37"/>
      <c r="G37"/>
      <c r="H37" s="95"/>
    </row>
    <row r="38" spans="1:9" x14ac:dyDescent="0.3">
      <c r="A38" s="4"/>
      <c r="B38" s="4">
        <v>2</v>
      </c>
      <c r="C38" s="4">
        <v>26</v>
      </c>
      <c r="D38" s="126">
        <f>($E$30+B38*$F$30)*G28</f>
        <v>878.67308946689593</v>
      </c>
      <c r="E38"/>
      <c r="F38"/>
      <c r="G38"/>
      <c r="H38" s="95"/>
    </row>
    <row r="39" spans="1:9" x14ac:dyDescent="0.3">
      <c r="A39" s="4"/>
      <c r="B39" s="4">
        <v>3</v>
      </c>
      <c r="C39" s="4">
        <v>27</v>
      </c>
      <c r="D39" s="126">
        <f>($E$30+B39*$F$30)*G29</f>
        <v>1086.4351211851231</v>
      </c>
      <c r="E39"/>
      <c r="F39"/>
      <c r="G39"/>
      <c r="H39" s="95"/>
    </row>
    <row r="40" spans="1:9" x14ac:dyDescent="0.3">
      <c r="A40" s="4"/>
      <c r="B40" s="4">
        <v>4</v>
      </c>
      <c r="C40" s="4">
        <v>28</v>
      </c>
      <c r="D40" s="126">
        <f>($E$30+B40*$F$30)*G30</f>
        <v>1049.4756514822909</v>
      </c>
      <c r="E40"/>
      <c r="F40"/>
      <c r="G40"/>
      <c r="H40" s="95"/>
    </row>
    <row r="41" spans="1:9" x14ac:dyDescent="0.3">
      <c r="H41"/>
    </row>
    <row r="42" spans="1:9" x14ac:dyDescent="0.3">
      <c r="E42"/>
      <c r="F42"/>
      <c r="G42"/>
      <c r="H42"/>
    </row>
    <row r="43" spans="1:9" x14ac:dyDescent="0.3">
      <c r="A43" s="76" t="s">
        <v>157</v>
      </c>
      <c r="E43"/>
      <c r="F43"/>
      <c r="G43"/>
      <c r="H43"/>
    </row>
    <row r="44" spans="1:9" x14ac:dyDescent="0.3">
      <c r="A44" s="76" t="s">
        <v>146</v>
      </c>
      <c r="E44"/>
      <c r="F44"/>
      <c r="G44"/>
      <c r="H44"/>
    </row>
    <row r="45" spans="1:9" ht="27.6" x14ac:dyDescent="0.3">
      <c r="A45" s="96" t="s">
        <v>35</v>
      </c>
      <c r="B45" s="97" t="s">
        <v>53</v>
      </c>
      <c r="C45" s="97" t="s">
        <v>75</v>
      </c>
      <c r="D45" s="1" t="s">
        <v>95</v>
      </c>
      <c r="E45" s="97" t="s">
        <v>112</v>
      </c>
      <c r="F45" s="124" t="s">
        <v>151</v>
      </c>
      <c r="G45"/>
      <c r="H45"/>
      <c r="I45"/>
    </row>
    <row r="46" spans="1:9" x14ac:dyDescent="0.3">
      <c r="A46" s="77">
        <v>2007</v>
      </c>
      <c r="B46" s="77">
        <v>1</v>
      </c>
      <c r="C46" s="77">
        <v>657.1</v>
      </c>
      <c r="D46" s="95">
        <f>D37</f>
        <v>598.64180193393918</v>
      </c>
      <c r="E46" s="95">
        <f>C46-D46</f>
        <v>58.458198066060845</v>
      </c>
      <c r="F46" s="95">
        <f>E46^2</f>
        <v>3417.3609211307999</v>
      </c>
    </row>
    <row r="47" spans="1:9" x14ac:dyDescent="0.3">
      <c r="B47" s="77">
        <v>2</v>
      </c>
      <c r="C47" s="77">
        <v>911.2</v>
      </c>
      <c r="D47" s="95">
        <f>D38</f>
        <v>878.67308946689593</v>
      </c>
      <c r="E47" s="95">
        <f t="shared" ref="E47:E49" si="6">C47-D47</f>
        <v>32.526910533104115</v>
      </c>
      <c r="F47" s="95">
        <f t="shared" ref="F47:F49" si="7">E47^2</f>
        <v>1057.9999088285595</v>
      </c>
    </row>
    <row r="48" spans="1:9" x14ac:dyDescent="0.3">
      <c r="B48" s="77">
        <v>3</v>
      </c>
      <c r="C48" s="77">
        <v>1026.8</v>
      </c>
      <c r="D48" s="95">
        <f>D39</f>
        <v>1086.4351211851231</v>
      </c>
      <c r="E48" s="95">
        <f t="shared" si="6"/>
        <v>-59.635121185123126</v>
      </c>
      <c r="F48" s="95">
        <f t="shared" si="7"/>
        <v>3556.3476787643212</v>
      </c>
    </row>
    <row r="49" spans="2:6" x14ac:dyDescent="0.3">
      <c r="B49" s="77">
        <v>4</v>
      </c>
      <c r="C49" s="77">
        <v>973.1</v>
      </c>
      <c r="D49" s="95">
        <f>D40</f>
        <v>1049.4756514822909</v>
      </c>
      <c r="E49" s="95">
        <f t="shared" si="6"/>
        <v>-76.375651482290891</v>
      </c>
      <c r="F49" s="95">
        <f t="shared" si="7"/>
        <v>5833.2401393443624</v>
      </c>
    </row>
    <row r="51" spans="2:6" x14ac:dyDescent="0.3">
      <c r="E51" s="76" t="s">
        <v>119</v>
      </c>
      <c r="F51" s="127">
        <f>AVERAGE(F46:F49)</f>
        <v>3466.2371620170106</v>
      </c>
    </row>
  </sheetData>
  <pageMargins left="0.75" right="0.75" top="1" bottom="1" header="0.5" footer="0.5"/>
  <pageSetup paperSize="9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Equation.DSMT4" shapeId="16428" r:id="rId4">
          <objectPr defaultSize="0" autoPict="0" r:id="rId5">
            <anchor moveWithCells="1">
              <from>
                <xdr:col>2</xdr:col>
                <xdr:colOff>320040</xdr:colOff>
                <xdr:row>32</xdr:row>
                <xdr:rowOff>160020</xdr:rowOff>
              </from>
              <to>
                <xdr:col>4</xdr:col>
                <xdr:colOff>586740</xdr:colOff>
                <xdr:row>34</xdr:row>
                <xdr:rowOff>83820</xdr:rowOff>
              </to>
            </anchor>
          </objectPr>
        </oleObject>
      </mc:Choice>
      <mc:Fallback>
        <oleObject progId="Equation.DSMT4" shapeId="16428" r:id="rId4"/>
      </mc:Fallback>
    </mc:AlternateContent>
    <mc:AlternateContent xmlns:mc="http://schemas.openxmlformats.org/markup-compatibility/2006">
      <mc:Choice Requires="x14">
        <oleObject progId="Equation.DSMT4" shapeId="16429" r:id="rId6">
          <objectPr defaultSize="0" r:id="rId7">
            <anchor moveWithCells="1">
              <from>
                <xdr:col>10</xdr:col>
                <xdr:colOff>228600</xdr:colOff>
                <xdr:row>10</xdr:row>
                <xdr:rowOff>160020</xdr:rowOff>
              </from>
              <to>
                <xdr:col>13</xdr:col>
                <xdr:colOff>548640</xdr:colOff>
                <xdr:row>17</xdr:row>
                <xdr:rowOff>45720</xdr:rowOff>
              </to>
            </anchor>
          </objectPr>
        </oleObject>
      </mc:Choice>
      <mc:Fallback>
        <oleObject progId="Equation.DSMT4" shapeId="16429" r:id="rId6"/>
      </mc:Fallback>
    </mc:AlternateContent>
    <mc:AlternateContent xmlns:mc="http://schemas.openxmlformats.org/markup-compatibility/2006">
      <mc:Choice Requires="x14">
        <oleObject progId="Equation.DSMT4" shapeId="16431" r:id="rId8">
          <objectPr defaultSize="0" autoPict="0" r:id="rId9">
            <anchor moveWithCells="1">
              <from>
                <xdr:col>10</xdr:col>
                <xdr:colOff>228600</xdr:colOff>
                <xdr:row>25</xdr:row>
                <xdr:rowOff>129540</xdr:rowOff>
              </from>
              <to>
                <xdr:col>14</xdr:col>
                <xdr:colOff>609600</xdr:colOff>
                <xdr:row>28</xdr:row>
                <xdr:rowOff>45720</xdr:rowOff>
              </to>
            </anchor>
          </objectPr>
        </oleObject>
      </mc:Choice>
      <mc:Fallback>
        <oleObject progId="Equation.DSMT4" shapeId="16431" r:id="rId8"/>
      </mc:Fallback>
    </mc:AlternateContent>
    <mc:AlternateContent xmlns:mc="http://schemas.openxmlformats.org/markup-compatibility/2006">
      <mc:Choice Requires="x14">
        <oleObject progId="Equation.DSMT4" shapeId="16432" r:id="rId10">
          <objectPr defaultSize="0" r:id="rId11">
            <anchor moveWithCells="1">
              <from>
                <xdr:col>10</xdr:col>
                <xdr:colOff>228600</xdr:colOff>
                <xdr:row>17</xdr:row>
                <xdr:rowOff>114300</xdr:rowOff>
              </from>
              <to>
                <xdr:col>14</xdr:col>
                <xdr:colOff>106680</xdr:colOff>
                <xdr:row>25</xdr:row>
                <xdr:rowOff>45720</xdr:rowOff>
              </to>
            </anchor>
          </objectPr>
        </oleObject>
      </mc:Choice>
      <mc:Fallback>
        <oleObject progId="Equation.DSMT4" shapeId="16432" r:id="rId10"/>
      </mc:Fallback>
    </mc:AlternateContent>
    <mc:AlternateContent xmlns:mc="http://schemas.openxmlformats.org/markup-compatibility/2006">
      <mc:Choice Requires="x14">
        <oleObject progId="Equation.DSMT4" shapeId="16433" r:id="rId12">
          <objectPr defaultSize="0" r:id="rId13">
            <anchor moveWithCells="1">
              <from>
                <xdr:col>10</xdr:col>
                <xdr:colOff>228600</xdr:colOff>
                <xdr:row>5</xdr:row>
                <xdr:rowOff>198120</xdr:rowOff>
              </from>
              <to>
                <xdr:col>13</xdr:col>
                <xdr:colOff>144780</xdr:colOff>
                <xdr:row>10</xdr:row>
                <xdr:rowOff>53340</xdr:rowOff>
              </to>
            </anchor>
          </objectPr>
        </oleObject>
      </mc:Choice>
      <mc:Fallback>
        <oleObject progId="Equation.DSMT4" shapeId="16433" r:id="rId12"/>
      </mc:Fallback>
    </mc:AlternateContent>
  </oleObjects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5" r:id="rId14" name="Spinner 1">
              <controlPr defaultSize="0" autoPict="0">
                <anchor moveWithCells="1" sizeWithCells="1">
                  <from>
                    <xdr:col>4</xdr:col>
                    <xdr:colOff>220980</xdr:colOff>
                    <xdr:row>5</xdr:row>
                    <xdr:rowOff>0</xdr:rowOff>
                  </from>
                  <to>
                    <xdr:col>4</xdr:col>
                    <xdr:colOff>502920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6" r:id="rId15" name="Spinner 2">
              <controlPr defaultSize="0" autoPict="0">
                <anchor moveWithCells="1" sizeWithCells="1">
                  <from>
                    <xdr:col>5</xdr:col>
                    <xdr:colOff>220980</xdr:colOff>
                    <xdr:row>5</xdr:row>
                    <xdr:rowOff>0</xdr:rowOff>
                  </from>
                  <to>
                    <xdr:col>5</xdr:col>
                    <xdr:colOff>502920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7" r:id="rId16" name="Spinner 3">
              <controlPr defaultSize="0" autoPict="0">
                <anchor moveWithCells="1" sizeWithCells="1">
                  <from>
                    <xdr:col>6</xdr:col>
                    <xdr:colOff>220980</xdr:colOff>
                    <xdr:row>5</xdr:row>
                    <xdr:rowOff>0</xdr:rowOff>
                  </from>
                  <to>
                    <xdr:col>6</xdr:col>
                    <xdr:colOff>502920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0"/>
  <sheetViews>
    <sheetView workbookViewId="0">
      <selection activeCell="C1" sqref="C1"/>
    </sheetView>
  </sheetViews>
  <sheetFormatPr defaultRowHeight="13.8" x14ac:dyDescent="0.3"/>
  <cols>
    <col min="1" max="6" width="8.88671875" style="17"/>
    <col min="7" max="7" width="11.33203125" style="17" customWidth="1"/>
    <col min="8" max="8" width="11.21875" style="17" customWidth="1"/>
    <col min="9" max="9" width="14" style="17" customWidth="1"/>
    <col min="10" max="10" width="8.88671875" style="17"/>
    <col min="11" max="11" width="23.44140625" style="17" customWidth="1"/>
    <col min="12" max="16384" width="8.88671875" style="17"/>
  </cols>
  <sheetData>
    <row r="1" spans="1:16" x14ac:dyDescent="0.3">
      <c r="A1" s="10" t="s">
        <v>154</v>
      </c>
    </row>
    <row r="2" spans="1:16" x14ac:dyDescent="0.3">
      <c r="A2" s="10" t="s">
        <v>147</v>
      </c>
    </row>
    <row r="4" spans="1:16" x14ac:dyDescent="0.3">
      <c r="A4" s="10" t="s">
        <v>123</v>
      </c>
      <c r="L4" s="10" t="s">
        <v>159</v>
      </c>
    </row>
    <row r="5" spans="1:16" ht="39" customHeight="1" x14ac:dyDescent="0.3">
      <c r="A5" s="107" t="s">
        <v>27</v>
      </c>
      <c r="B5" s="107" t="s">
        <v>120</v>
      </c>
      <c r="C5" s="107" t="s">
        <v>122</v>
      </c>
      <c r="D5" s="107" t="s">
        <v>95</v>
      </c>
      <c r="E5" s="107" t="s">
        <v>121</v>
      </c>
      <c r="F5" s="107" t="s">
        <v>151</v>
      </c>
      <c r="G5" s="107" t="s">
        <v>149</v>
      </c>
      <c r="H5" s="107" t="s">
        <v>76</v>
      </c>
      <c r="I5" s="107" t="s">
        <v>148</v>
      </c>
      <c r="L5" s="119" t="s">
        <v>136</v>
      </c>
      <c r="M5" s="119" t="s">
        <v>152</v>
      </c>
      <c r="N5" s="119" t="s">
        <v>137</v>
      </c>
      <c r="O5" s="119" t="s">
        <v>138</v>
      </c>
      <c r="P5" s="119" t="s">
        <v>139</v>
      </c>
    </row>
    <row r="6" spans="1:16" x14ac:dyDescent="0.3">
      <c r="A6" s="17">
        <v>1</v>
      </c>
      <c r="B6" s="17">
        <v>180</v>
      </c>
      <c r="K6" s="17" t="s">
        <v>140</v>
      </c>
      <c r="L6" s="9">
        <f>E15</f>
        <v>-1.6666666666666643</v>
      </c>
      <c r="M6" s="9">
        <f>F17</f>
        <v>10.80123449734644</v>
      </c>
      <c r="N6" s="9">
        <f t="shared" ref="N6:P6" si="0">G15</f>
        <v>10.000000000000007</v>
      </c>
      <c r="O6" s="118">
        <f t="shared" si="0"/>
        <v>-9.1374403626246978E-3</v>
      </c>
      <c r="P6" s="118">
        <f t="shared" si="0"/>
        <v>4.7192408650151167E-2</v>
      </c>
    </row>
    <row r="7" spans="1:16" x14ac:dyDescent="0.3">
      <c r="A7" s="17">
        <v>2</v>
      </c>
      <c r="B7" s="17">
        <v>215</v>
      </c>
      <c r="K7" s="17" t="s">
        <v>143</v>
      </c>
      <c r="L7" s="9">
        <f>E35</f>
        <v>-2.25</v>
      </c>
      <c r="M7" s="9">
        <f>F37</f>
        <v>8.8105050933530471</v>
      </c>
      <c r="N7" s="9">
        <f t="shared" ref="N7:P7" si="1">G35</f>
        <v>8.5</v>
      </c>
      <c r="O7" s="118">
        <f t="shared" si="1"/>
        <v>-1.1564739854586706E-2</v>
      </c>
      <c r="P7" s="118">
        <f t="shared" si="1"/>
        <v>4.026452843809622E-2</v>
      </c>
    </row>
    <row r="8" spans="1:16" x14ac:dyDescent="0.3">
      <c r="A8" s="17">
        <v>3</v>
      </c>
      <c r="B8" s="17">
        <v>225</v>
      </c>
      <c r="C8" s="9">
        <f>AVERAGE(B6:B8)</f>
        <v>206.66666666666666</v>
      </c>
      <c r="K8" s="17" t="s">
        <v>141</v>
      </c>
      <c r="L8" s="9">
        <f>E51</f>
        <v>-1.2824000000000169</v>
      </c>
      <c r="M8" s="9">
        <f>F53</f>
        <v>7.0861535292427904</v>
      </c>
      <c r="N8" s="9">
        <f t="shared" ref="N8:P8" si="2">G51</f>
        <v>6.9296000000000006</v>
      </c>
      <c r="O8" s="118">
        <f t="shared" si="2"/>
        <v>-6.7808757209892444E-3</v>
      </c>
      <c r="P8" s="118">
        <f t="shared" si="2"/>
        <v>3.2803793268557882E-2</v>
      </c>
    </row>
    <row r="9" spans="1:16" x14ac:dyDescent="0.3">
      <c r="A9" s="17">
        <v>4</v>
      </c>
      <c r="B9" s="17">
        <v>220</v>
      </c>
      <c r="C9" s="9">
        <f t="shared" ref="C9:C12" si="3">AVERAGE(B7:B9)</f>
        <v>220</v>
      </c>
      <c r="D9" s="9">
        <f>C8</f>
        <v>206.66666666666666</v>
      </c>
      <c r="E9" s="9">
        <f>B9-D9</f>
        <v>13.333333333333343</v>
      </c>
      <c r="F9" s="9">
        <f>E9^2</f>
        <v>177.77777777777803</v>
      </c>
      <c r="G9" s="9">
        <f>ABS(E9)</f>
        <v>13.333333333333343</v>
      </c>
      <c r="H9" s="27">
        <f>E9/B9</f>
        <v>6.0606060606060649E-2</v>
      </c>
      <c r="I9" s="117">
        <f>G9/B9</f>
        <v>6.0606060606060649E-2</v>
      </c>
      <c r="K9" s="17" t="s">
        <v>142</v>
      </c>
      <c r="L9" s="9">
        <f>D68</f>
        <v>-1.25</v>
      </c>
      <c r="M9" s="9">
        <f>E70</f>
        <v>7.2886898685566255</v>
      </c>
      <c r="N9" s="9">
        <f t="shared" ref="N9:P9" si="4">F68</f>
        <v>6.25</v>
      </c>
      <c r="O9" s="118">
        <f t="shared" si="4"/>
        <v>-6.7146528079596712E-3</v>
      </c>
      <c r="P9" s="118">
        <f t="shared" si="4"/>
        <v>2.9441925535232401E-2</v>
      </c>
    </row>
    <row r="10" spans="1:16" x14ac:dyDescent="0.3">
      <c r="A10" s="17">
        <v>5</v>
      </c>
      <c r="B10" s="17">
        <v>210</v>
      </c>
      <c r="C10" s="9">
        <f t="shared" si="3"/>
        <v>218.33333333333334</v>
      </c>
      <c r="D10" s="9">
        <f t="shared" ref="D10:D13" si="5">C9</f>
        <v>220</v>
      </c>
      <c r="E10" s="9">
        <f>B10-D10</f>
        <v>-10</v>
      </c>
      <c r="F10" s="9">
        <f>E10^2</f>
        <v>100</v>
      </c>
      <c r="G10" s="9">
        <f t="shared" ref="G10:G12" si="6">ABS(E10)</f>
        <v>10</v>
      </c>
      <c r="H10" s="27">
        <f t="shared" ref="H10:H12" si="7">E10/B10</f>
        <v>-4.7619047619047616E-2</v>
      </c>
      <c r="I10" s="117">
        <f t="shared" ref="I10:I12" si="8">G10/B10</f>
        <v>4.7619047619047616E-2</v>
      </c>
    </row>
    <row r="11" spans="1:16" x14ac:dyDescent="0.3">
      <c r="A11" s="17">
        <v>6</v>
      </c>
      <c r="B11" s="17">
        <v>205</v>
      </c>
      <c r="C11" s="9">
        <f t="shared" si="3"/>
        <v>211.66666666666666</v>
      </c>
      <c r="D11" s="9">
        <f t="shared" si="5"/>
        <v>218.33333333333334</v>
      </c>
      <c r="E11" s="9">
        <f>B11-D11</f>
        <v>-13.333333333333343</v>
      </c>
      <c r="F11" s="9">
        <f>E11^2</f>
        <v>177.77777777777803</v>
      </c>
      <c r="G11" s="9">
        <f t="shared" si="6"/>
        <v>13.333333333333343</v>
      </c>
      <c r="H11" s="27">
        <f t="shared" si="7"/>
        <v>-6.5040650406504114E-2</v>
      </c>
      <c r="I11" s="117">
        <f t="shared" si="8"/>
        <v>6.5040650406504114E-2</v>
      </c>
    </row>
    <row r="12" spans="1:16" x14ac:dyDescent="0.3">
      <c r="A12" s="17">
        <v>7</v>
      </c>
      <c r="B12" s="17">
        <v>215</v>
      </c>
      <c r="C12" s="9">
        <f t="shared" si="3"/>
        <v>210</v>
      </c>
      <c r="D12" s="9">
        <f t="shared" si="5"/>
        <v>211.66666666666666</v>
      </c>
      <c r="E12" s="9">
        <f>B12-D12</f>
        <v>3.3333333333333428</v>
      </c>
      <c r="F12" s="9">
        <f>E12^2</f>
        <v>11.111111111111175</v>
      </c>
      <c r="G12" s="9">
        <f t="shared" si="6"/>
        <v>3.3333333333333428</v>
      </c>
      <c r="H12" s="27">
        <f t="shared" si="7"/>
        <v>1.5503875968992293E-2</v>
      </c>
      <c r="I12" s="117">
        <f t="shared" si="8"/>
        <v>1.5503875968992293E-2</v>
      </c>
    </row>
    <row r="13" spans="1:16" x14ac:dyDescent="0.3">
      <c r="A13" s="17">
        <v>8</v>
      </c>
      <c r="D13" s="9">
        <f t="shared" si="5"/>
        <v>210</v>
      </c>
    </row>
    <row r="14" spans="1:16" x14ac:dyDescent="0.3">
      <c r="E14" s="116" t="s">
        <v>136</v>
      </c>
      <c r="F14" s="116" t="s">
        <v>119</v>
      </c>
      <c r="G14" s="116" t="s">
        <v>137</v>
      </c>
      <c r="H14" s="116" t="s">
        <v>138</v>
      </c>
      <c r="I14" s="116" t="s">
        <v>139</v>
      </c>
    </row>
    <row r="15" spans="1:16" x14ac:dyDescent="0.3">
      <c r="E15" s="9">
        <f>AVERAGE(E9:E12)</f>
        <v>-1.6666666666666643</v>
      </c>
      <c r="F15" s="106">
        <f>AVERAGE(F9:F12)</f>
        <v>116.66666666666683</v>
      </c>
      <c r="G15" s="106">
        <f>AVERAGE(G9:G12)</f>
        <v>10.000000000000007</v>
      </c>
      <c r="H15" s="118">
        <f>AVERAGE(H9:H12)</f>
        <v>-9.1374403626246978E-3</v>
      </c>
      <c r="I15" s="118">
        <f>AVERAGE(I9:I12)</f>
        <v>4.7192408650151167E-2</v>
      </c>
    </row>
    <row r="16" spans="1:16" x14ac:dyDescent="0.3">
      <c r="F16" s="116" t="s">
        <v>152</v>
      </c>
    </row>
    <row r="17" spans="1:9" x14ac:dyDescent="0.3">
      <c r="F17" s="106">
        <f>SQRT(F15)</f>
        <v>10.80123449734644</v>
      </c>
    </row>
    <row r="18" spans="1:9" x14ac:dyDescent="0.3">
      <c r="F18" s="10"/>
    </row>
    <row r="19" spans="1:9" x14ac:dyDescent="0.3">
      <c r="A19" s="10" t="s">
        <v>128</v>
      </c>
    </row>
    <row r="20" spans="1:9" x14ac:dyDescent="0.3">
      <c r="A20" s="10"/>
      <c r="B20" s="11"/>
      <c r="C20" s="11" t="s">
        <v>124</v>
      </c>
    </row>
    <row r="21" spans="1:9" ht="15" x14ac:dyDescent="0.35">
      <c r="A21" s="10"/>
      <c r="B21" s="108" t="s">
        <v>125</v>
      </c>
      <c r="C21" s="17">
        <v>0.5</v>
      </c>
    </row>
    <row r="22" spans="1:9" ht="15" x14ac:dyDescent="0.35">
      <c r="A22" s="10"/>
      <c r="B22" s="108" t="s">
        <v>126</v>
      </c>
      <c r="C22" s="17">
        <v>0.3</v>
      </c>
    </row>
    <row r="23" spans="1:9" ht="15" x14ac:dyDescent="0.35">
      <c r="A23" s="10"/>
      <c r="B23" s="108" t="s">
        <v>127</v>
      </c>
      <c r="C23" s="17">
        <v>0.2</v>
      </c>
    </row>
    <row r="24" spans="1:9" x14ac:dyDescent="0.3">
      <c r="A24" s="10"/>
    </row>
    <row r="25" spans="1:9" ht="27.6" x14ac:dyDescent="0.3">
      <c r="A25" s="108" t="s">
        <v>27</v>
      </c>
      <c r="B25" s="108" t="s">
        <v>120</v>
      </c>
      <c r="C25" s="107" t="s">
        <v>122</v>
      </c>
      <c r="D25" s="108" t="s">
        <v>95</v>
      </c>
      <c r="E25" s="107" t="s">
        <v>112</v>
      </c>
      <c r="F25" s="123" t="s">
        <v>151</v>
      </c>
      <c r="G25" s="123" t="s">
        <v>149</v>
      </c>
      <c r="H25" s="107" t="s">
        <v>76</v>
      </c>
      <c r="I25" s="123" t="s">
        <v>148</v>
      </c>
    </row>
    <row r="26" spans="1:9" x14ac:dyDescent="0.3">
      <c r="A26" s="17">
        <v>1</v>
      </c>
      <c r="B26" s="17">
        <v>180</v>
      </c>
    </row>
    <row r="27" spans="1:9" x14ac:dyDescent="0.3">
      <c r="A27" s="17">
        <v>2</v>
      </c>
      <c r="B27" s="17">
        <v>215</v>
      </c>
    </row>
    <row r="28" spans="1:9" x14ac:dyDescent="0.3">
      <c r="A28" s="17">
        <v>3</v>
      </c>
      <c r="B28" s="17">
        <v>225</v>
      </c>
      <c r="C28" s="15">
        <f>$C$21*B28+$C$22*B27+$C$23*B26</f>
        <v>213</v>
      </c>
    </row>
    <row r="29" spans="1:9" x14ac:dyDescent="0.3">
      <c r="A29" s="17">
        <v>4</v>
      </c>
      <c r="B29" s="17">
        <v>220</v>
      </c>
      <c r="C29" s="15">
        <f t="shared" ref="C29:C32" si="9">$C$21*B29+$C$22*B28+$C$23*B27</f>
        <v>220.5</v>
      </c>
      <c r="D29" s="15">
        <f>C28</f>
        <v>213</v>
      </c>
      <c r="E29" s="15">
        <f>B29-C28</f>
        <v>7</v>
      </c>
      <c r="F29" s="9">
        <f>E29^2</f>
        <v>49</v>
      </c>
      <c r="G29" s="9">
        <f>ABS(E29)</f>
        <v>7</v>
      </c>
      <c r="H29" s="27">
        <f>E29/B29</f>
        <v>3.1818181818181815E-2</v>
      </c>
      <c r="I29" s="117">
        <f>G29/B29</f>
        <v>3.1818181818181815E-2</v>
      </c>
    </row>
    <row r="30" spans="1:9" x14ac:dyDescent="0.3">
      <c r="A30" s="17">
        <v>5</v>
      </c>
      <c r="B30" s="17">
        <v>210</v>
      </c>
      <c r="C30" s="15">
        <f t="shared" si="9"/>
        <v>216</v>
      </c>
      <c r="D30" s="15">
        <f t="shared" ref="D30:D33" si="10">C29</f>
        <v>220.5</v>
      </c>
      <c r="E30" s="15">
        <f>B30-D30</f>
        <v>-10.5</v>
      </c>
      <c r="F30" s="9">
        <f>E30^2</f>
        <v>110.25</v>
      </c>
      <c r="G30" s="9">
        <f t="shared" ref="G30:G32" si="11">ABS(E30)</f>
        <v>10.5</v>
      </c>
      <c r="H30" s="27">
        <f t="shared" ref="H30:H32" si="12">E30/B30</f>
        <v>-0.05</v>
      </c>
      <c r="I30" s="117">
        <f t="shared" ref="I30:I32" si="13">G30/B30</f>
        <v>0.05</v>
      </c>
    </row>
    <row r="31" spans="1:9" x14ac:dyDescent="0.3">
      <c r="A31" s="17">
        <v>6</v>
      </c>
      <c r="B31" s="17">
        <v>205</v>
      </c>
      <c r="C31" s="15">
        <f t="shared" si="9"/>
        <v>209.5</v>
      </c>
      <c r="D31" s="15">
        <f t="shared" si="10"/>
        <v>216</v>
      </c>
      <c r="E31" s="15">
        <f>B31-D31</f>
        <v>-11</v>
      </c>
      <c r="F31" s="9">
        <f>E31^2</f>
        <v>121</v>
      </c>
      <c r="G31" s="9">
        <f t="shared" si="11"/>
        <v>11</v>
      </c>
      <c r="H31" s="27">
        <f t="shared" si="12"/>
        <v>-5.3658536585365853E-2</v>
      </c>
      <c r="I31" s="117">
        <f t="shared" si="13"/>
        <v>5.3658536585365853E-2</v>
      </c>
    </row>
    <row r="32" spans="1:9" x14ac:dyDescent="0.3">
      <c r="A32" s="17">
        <v>7</v>
      </c>
      <c r="B32" s="17">
        <v>215</v>
      </c>
      <c r="C32" s="15">
        <f t="shared" si="9"/>
        <v>211</v>
      </c>
      <c r="D32" s="15">
        <f t="shared" si="10"/>
        <v>209.5</v>
      </c>
      <c r="E32" s="15">
        <f>B32-D32</f>
        <v>5.5</v>
      </c>
      <c r="F32" s="9">
        <f>E32^2</f>
        <v>30.25</v>
      </c>
      <c r="G32" s="9">
        <f t="shared" si="11"/>
        <v>5.5</v>
      </c>
      <c r="H32" s="27">
        <f t="shared" si="12"/>
        <v>2.5581395348837209E-2</v>
      </c>
      <c r="I32" s="117">
        <f t="shared" si="13"/>
        <v>2.5581395348837209E-2</v>
      </c>
    </row>
    <row r="33" spans="1:9" x14ac:dyDescent="0.3">
      <c r="A33" s="17">
        <v>8</v>
      </c>
      <c r="D33" s="15">
        <f t="shared" si="10"/>
        <v>211</v>
      </c>
    </row>
    <row r="34" spans="1:9" x14ac:dyDescent="0.3">
      <c r="E34" s="116" t="s">
        <v>136</v>
      </c>
      <c r="F34" s="116" t="s">
        <v>119</v>
      </c>
      <c r="G34" s="116" t="s">
        <v>137</v>
      </c>
      <c r="H34" s="116" t="s">
        <v>138</v>
      </c>
      <c r="I34" s="116" t="s">
        <v>139</v>
      </c>
    </row>
    <row r="35" spans="1:9" x14ac:dyDescent="0.3">
      <c r="E35" s="9">
        <f>AVERAGE(E29:E32)</f>
        <v>-2.25</v>
      </c>
      <c r="F35" s="9">
        <f>AVERAGE(F29:F32)</f>
        <v>77.625</v>
      </c>
      <c r="G35" s="106">
        <f>AVERAGE(G29:G32)</f>
        <v>8.5</v>
      </c>
      <c r="H35" s="118">
        <f>AVERAGE(H29:H32)</f>
        <v>-1.1564739854586706E-2</v>
      </c>
      <c r="I35" s="118">
        <f>AVERAGE(I29:I32)</f>
        <v>4.026452843809622E-2</v>
      </c>
    </row>
    <row r="36" spans="1:9" x14ac:dyDescent="0.3">
      <c r="F36" s="116" t="s">
        <v>152</v>
      </c>
    </row>
    <row r="37" spans="1:9" x14ac:dyDescent="0.3">
      <c r="F37" s="106">
        <f>SQRT(F35)</f>
        <v>8.8105050933530471</v>
      </c>
      <c r="G37" s="116"/>
      <c r="H37" s="116"/>
      <c r="I37" s="116"/>
    </row>
    <row r="38" spans="1:9" x14ac:dyDescent="0.3">
      <c r="F38" s="106"/>
      <c r="G38" s="116"/>
      <c r="H38" s="116"/>
      <c r="I38" s="116"/>
    </row>
    <row r="39" spans="1:9" x14ac:dyDescent="0.3">
      <c r="A39" s="10" t="s">
        <v>133</v>
      </c>
    </row>
    <row r="40" spans="1:9" x14ac:dyDescent="0.3">
      <c r="B40" s="7" t="s">
        <v>129</v>
      </c>
      <c r="C40" s="17">
        <v>0.6</v>
      </c>
    </row>
    <row r="41" spans="1:9" ht="27.6" x14ac:dyDescent="0.3">
      <c r="A41" s="107" t="s">
        <v>27</v>
      </c>
      <c r="B41" s="107" t="s">
        <v>120</v>
      </c>
      <c r="C41" s="107" t="s">
        <v>122</v>
      </c>
      <c r="D41" s="107" t="s">
        <v>95</v>
      </c>
      <c r="E41" s="107" t="s">
        <v>112</v>
      </c>
      <c r="F41" s="123" t="s">
        <v>151</v>
      </c>
      <c r="G41" s="123" t="s">
        <v>149</v>
      </c>
      <c r="H41" s="107" t="s">
        <v>76</v>
      </c>
      <c r="I41" s="123" t="s">
        <v>148</v>
      </c>
    </row>
    <row r="42" spans="1:9" x14ac:dyDescent="0.3">
      <c r="A42" s="17">
        <v>1</v>
      </c>
      <c r="B42" s="17">
        <v>180</v>
      </c>
      <c r="C42" s="9">
        <v>180</v>
      </c>
    </row>
    <row r="43" spans="1:9" x14ac:dyDescent="0.3">
      <c r="A43" s="17">
        <v>2</v>
      </c>
      <c r="B43" s="17">
        <v>215</v>
      </c>
      <c r="C43" s="9">
        <f t="shared" ref="C43:C48" si="14">$C$40*B43+(1-$C$40)*C42</f>
        <v>201</v>
      </c>
      <c r="D43" s="9">
        <f>C42</f>
        <v>180</v>
      </c>
      <c r="E43" s="9">
        <f t="shared" ref="E43:E48" si="15">B43-C42</f>
        <v>35</v>
      </c>
    </row>
    <row r="44" spans="1:9" x14ac:dyDescent="0.3">
      <c r="A44" s="17">
        <v>3</v>
      </c>
      <c r="B44" s="17">
        <v>225</v>
      </c>
      <c r="C44" s="9">
        <f t="shared" si="14"/>
        <v>215.4</v>
      </c>
      <c r="D44" s="9">
        <f t="shared" ref="D44:D48" si="16">C43</f>
        <v>201</v>
      </c>
      <c r="E44" s="9">
        <f t="shared" si="15"/>
        <v>24</v>
      </c>
    </row>
    <row r="45" spans="1:9" x14ac:dyDescent="0.3">
      <c r="A45" s="17">
        <v>4</v>
      </c>
      <c r="B45" s="17">
        <v>220</v>
      </c>
      <c r="C45" s="9">
        <f t="shared" si="14"/>
        <v>218.16000000000003</v>
      </c>
      <c r="D45" s="9">
        <f t="shared" si="16"/>
        <v>215.4</v>
      </c>
      <c r="E45" s="9">
        <f t="shared" si="15"/>
        <v>4.5999999999999943</v>
      </c>
      <c r="F45" s="9">
        <f>E45^2</f>
        <v>21.159999999999947</v>
      </c>
      <c r="G45" s="9">
        <f>ABS(E45)</f>
        <v>4.5999999999999943</v>
      </c>
      <c r="H45" s="27">
        <f>E45/B45</f>
        <v>2.0909090909090884E-2</v>
      </c>
      <c r="I45" s="117">
        <f t="shared" ref="I45:I48" si="17">G45/B45</f>
        <v>2.0909090909090884E-2</v>
      </c>
    </row>
    <row r="46" spans="1:9" x14ac:dyDescent="0.3">
      <c r="A46" s="17">
        <v>5</v>
      </c>
      <c r="B46" s="17">
        <v>210</v>
      </c>
      <c r="C46" s="9">
        <f t="shared" si="14"/>
        <v>213.26400000000001</v>
      </c>
      <c r="D46" s="9">
        <f t="shared" si="16"/>
        <v>218.16000000000003</v>
      </c>
      <c r="E46" s="9">
        <f t="shared" si="15"/>
        <v>-8.160000000000025</v>
      </c>
      <c r="F46" s="9">
        <f>E46^2</f>
        <v>66.585600000000412</v>
      </c>
      <c r="G46" s="9">
        <f t="shared" ref="G46:G48" si="18">ABS(E46)</f>
        <v>8.160000000000025</v>
      </c>
      <c r="H46" s="27">
        <f t="shared" ref="H46:H48" si="19">E46/B46</f>
        <v>-3.8857142857142979E-2</v>
      </c>
      <c r="I46" s="117">
        <f t="shared" si="17"/>
        <v>3.8857142857142979E-2</v>
      </c>
    </row>
    <row r="47" spans="1:9" x14ac:dyDescent="0.3">
      <c r="A47" s="17">
        <v>6</v>
      </c>
      <c r="B47" s="17">
        <v>205</v>
      </c>
      <c r="C47" s="9">
        <f t="shared" si="14"/>
        <v>208.30560000000003</v>
      </c>
      <c r="D47" s="9">
        <f t="shared" si="16"/>
        <v>213.26400000000001</v>
      </c>
      <c r="E47" s="9">
        <f t="shared" si="15"/>
        <v>-8.26400000000001</v>
      </c>
      <c r="F47" s="9">
        <f>E47^2</f>
        <v>68.293696000000168</v>
      </c>
      <c r="G47" s="9">
        <f t="shared" si="18"/>
        <v>8.26400000000001</v>
      </c>
      <c r="H47" s="27">
        <f t="shared" si="19"/>
        <v>-4.0312195121951271E-2</v>
      </c>
      <c r="I47" s="117">
        <f t="shared" si="17"/>
        <v>4.0312195121951271E-2</v>
      </c>
    </row>
    <row r="48" spans="1:9" x14ac:dyDescent="0.3">
      <c r="A48" s="17">
        <v>7</v>
      </c>
      <c r="B48" s="17">
        <v>215</v>
      </c>
      <c r="C48" s="9">
        <f t="shared" si="14"/>
        <v>212.32224000000002</v>
      </c>
      <c r="D48" s="9">
        <f t="shared" si="16"/>
        <v>208.30560000000003</v>
      </c>
      <c r="E48" s="9">
        <f t="shared" si="15"/>
        <v>6.6943999999999733</v>
      </c>
      <c r="F48" s="9">
        <f>E48^2</f>
        <v>44.814991359999645</v>
      </c>
      <c r="G48" s="9">
        <f t="shared" si="18"/>
        <v>6.6943999999999733</v>
      </c>
      <c r="H48" s="27">
        <f t="shared" si="19"/>
        <v>3.1136744186046388E-2</v>
      </c>
      <c r="I48" s="117">
        <f t="shared" si="17"/>
        <v>3.1136744186046388E-2</v>
      </c>
    </row>
    <row r="49" spans="1:9" x14ac:dyDescent="0.3">
      <c r="A49" s="17">
        <v>8</v>
      </c>
      <c r="D49" s="9">
        <f>C48</f>
        <v>212.32224000000002</v>
      </c>
    </row>
    <row r="50" spans="1:9" x14ac:dyDescent="0.3">
      <c r="E50" s="116" t="s">
        <v>136</v>
      </c>
      <c r="F50" s="116" t="s">
        <v>119</v>
      </c>
      <c r="G50" s="116" t="s">
        <v>137</v>
      </c>
      <c r="H50" s="116" t="s">
        <v>138</v>
      </c>
      <c r="I50" s="116" t="s">
        <v>139</v>
      </c>
    </row>
    <row r="51" spans="1:9" x14ac:dyDescent="0.3">
      <c r="E51" s="9">
        <f>AVERAGE(E45:E48)</f>
        <v>-1.2824000000000169</v>
      </c>
      <c r="F51" s="9">
        <f>AVERAGE(F45:F48)</f>
        <v>50.21357184000005</v>
      </c>
      <c r="G51" s="106">
        <f>AVERAGE(G45:G48)</f>
        <v>6.9296000000000006</v>
      </c>
      <c r="H51" s="118">
        <f>AVERAGE(H45:H48)</f>
        <v>-6.7808757209892444E-3</v>
      </c>
      <c r="I51" s="118">
        <f>AVERAGE(I45:I48)</f>
        <v>3.2803793268557882E-2</v>
      </c>
    </row>
    <row r="52" spans="1:9" x14ac:dyDescent="0.3">
      <c r="F52" s="116" t="s">
        <v>152</v>
      </c>
    </row>
    <row r="53" spans="1:9" x14ac:dyDescent="0.3">
      <c r="F53" s="106">
        <f>SQRT(F51)</f>
        <v>7.0861535292427904</v>
      </c>
    </row>
    <row r="54" spans="1:9" x14ac:dyDescent="0.3">
      <c r="A54" s="10" t="s">
        <v>132</v>
      </c>
    </row>
    <row r="55" spans="1:9" x14ac:dyDescent="0.3">
      <c r="B55" s="17" t="s">
        <v>130</v>
      </c>
      <c r="C55" s="17">
        <f>SLOPE(B59:B65,A59:A65)</f>
        <v>2.5</v>
      </c>
    </row>
    <row r="56" spans="1:9" x14ac:dyDescent="0.3">
      <c r="B56" s="17" t="s">
        <v>131</v>
      </c>
      <c r="C56" s="17">
        <f>INTERCEPT(B59:B65,A59:A65)</f>
        <v>200</v>
      </c>
    </row>
    <row r="58" spans="1:9" ht="27.6" x14ac:dyDescent="0.3">
      <c r="A58" s="107" t="s">
        <v>27</v>
      </c>
      <c r="B58" s="107" t="s">
        <v>120</v>
      </c>
      <c r="C58" s="107" t="s">
        <v>95</v>
      </c>
      <c r="D58" s="107" t="s">
        <v>112</v>
      </c>
      <c r="E58" s="123" t="s">
        <v>151</v>
      </c>
      <c r="F58" s="123" t="s">
        <v>150</v>
      </c>
      <c r="G58" s="107" t="s">
        <v>76</v>
      </c>
      <c r="H58" s="123" t="s">
        <v>148</v>
      </c>
    </row>
    <row r="59" spans="1:9" x14ac:dyDescent="0.3">
      <c r="A59" s="17">
        <v>1</v>
      </c>
      <c r="B59" s="17">
        <v>180</v>
      </c>
      <c r="C59" s="15">
        <f t="shared" ref="C59:C66" si="20">$C$56+$C$55*A59</f>
        <v>202.5</v>
      </c>
      <c r="D59" s="15">
        <f t="shared" ref="D59:D65" si="21">B59-C59</f>
        <v>-22.5</v>
      </c>
    </row>
    <row r="60" spans="1:9" x14ac:dyDescent="0.3">
      <c r="A60" s="17">
        <v>2</v>
      </c>
      <c r="B60" s="17">
        <v>215</v>
      </c>
      <c r="C60" s="15">
        <f t="shared" si="20"/>
        <v>205</v>
      </c>
      <c r="D60" s="15">
        <f t="shared" si="21"/>
        <v>10</v>
      </c>
    </row>
    <row r="61" spans="1:9" x14ac:dyDescent="0.3">
      <c r="A61" s="17">
        <v>3</v>
      </c>
      <c r="B61" s="17">
        <v>225</v>
      </c>
      <c r="C61" s="15">
        <f t="shared" si="20"/>
        <v>207.5</v>
      </c>
      <c r="D61" s="15">
        <f t="shared" si="21"/>
        <v>17.5</v>
      </c>
    </row>
    <row r="62" spans="1:9" x14ac:dyDescent="0.3">
      <c r="A62" s="17">
        <v>4</v>
      </c>
      <c r="B62" s="17">
        <v>220</v>
      </c>
      <c r="C62" s="15">
        <f t="shared" si="20"/>
        <v>210</v>
      </c>
      <c r="D62" s="15">
        <f t="shared" si="21"/>
        <v>10</v>
      </c>
      <c r="E62" s="9">
        <f>D62^2</f>
        <v>100</v>
      </c>
      <c r="F62" s="9">
        <f>ABS(D62)</f>
        <v>10</v>
      </c>
      <c r="G62" s="27">
        <f>D62/B62</f>
        <v>4.5454545454545456E-2</v>
      </c>
      <c r="H62" s="117">
        <f>F62/B62</f>
        <v>4.5454545454545456E-2</v>
      </c>
    </row>
    <row r="63" spans="1:9" x14ac:dyDescent="0.3">
      <c r="A63" s="17">
        <v>5</v>
      </c>
      <c r="B63" s="17">
        <v>210</v>
      </c>
      <c r="C63" s="15">
        <f t="shared" si="20"/>
        <v>212.5</v>
      </c>
      <c r="D63" s="15">
        <f t="shared" si="21"/>
        <v>-2.5</v>
      </c>
      <c r="E63" s="17">
        <f>D63^2</f>
        <v>6.25</v>
      </c>
      <c r="F63" s="9">
        <f t="shared" ref="F63:F65" si="22">ABS(D63)</f>
        <v>2.5</v>
      </c>
      <c r="G63" s="27">
        <f t="shared" ref="G63:G65" si="23">D63/B63</f>
        <v>-1.1904761904761904E-2</v>
      </c>
      <c r="H63" s="117">
        <f t="shared" ref="H63:H65" si="24">F63/B63</f>
        <v>1.1904761904761904E-2</v>
      </c>
    </row>
    <row r="64" spans="1:9" x14ac:dyDescent="0.3">
      <c r="A64" s="17">
        <v>6</v>
      </c>
      <c r="B64" s="17">
        <v>205</v>
      </c>
      <c r="C64" s="15">
        <f t="shared" si="20"/>
        <v>215</v>
      </c>
      <c r="D64" s="15">
        <f t="shared" si="21"/>
        <v>-10</v>
      </c>
      <c r="E64" s="9">
        <f>D64^2</f>
        <v>100</v>
      </c>
      <c r="F64" s="9">
        <f t="shared" si="22"/>
        <v>10</v>
      </c>
      <c r="G64" s="27">
        <f t="shared" si="23"/>
        <v>-4.878048780487805E-2</v>
      </c>
      <c r="H64" s="117">
        <f t="shared" si="24"/>
        <v>4.878048780487805E-2</v>
      </c>
    </row>
    <row r="65" spans="1:8" x14ac:dyDescent="0.3">
      <c r="A65" s="17">
        <v>7</v>
      </c>
      <c r="B65" s="17">
        <v>215</v>
      </c>
      <c r="C65" s="15">
        <f t="shared" si="20"/>
        <v>217.5</v>
      </c>
      <c r="D65" s="15">
        <f t="shared" si="21"/>
        <v>-2.5</v>
      </c>
      <c r="E65" s="17">
        <f>D65^2</f>
        <v>6.25</v>
      </c>
      <c r="F65" s="9">
        <f t="shared" si="22"/>
        <v>2.5</v>
      </c>
      <c r="G65" s="27">
        <f t="shared" si="23"/>
        <v>-1.1627906976744186E-2</v>
      </c>
      <c r="H65" s="117">
        <f t="shared" si="24"/>
        <v>1.1627906976744186E-2</v>
      </c>
    </row>
    <row r="66" spans="1:8" x14ac:dyDescent="0.3">
      <c r="A66" s="17">
        <v>8</v>
      </c>
      <c r="C66" s="15">
        <f t="shared" si="20"/>
        <v>220</v>
      </c>
    </row>
    <row r="67" spans="1:8" x14ac:dyDescent="0.3">
      <c r="D67" s="116" t="s">
        <v>136</v>
      </c>
      <c r="E67" s="116" t="s">
        <v>119</v>
      </c>
      <c r="F67" s="116" t="s">
        <v>137</v>
      </c>
      <c r="G67" s="116" t="s">
        <v>138</v>
      </c>
      <c r="H67" s="116" t="s">
        <v>139</v>
      </c>
    </row>
    <row r="68" spans="1:8" x14ac:dyDescent="0.3">
      <c r="D68" s="9">
        <f>AVERAGE(D62:D65)</f>
        <v>-1.25</v>
      </c>
      <c r="E68" s="9">
        <f>AVERAGE(E62:E65)</f>
        <v>53.125</v>
      </c>
      <c r="F68" s="106">
        <f>AVERAGE(F62:F65)</f>
        <v>6.25</v>
      </c>
      <c r="G68" s="118">
        <f>AVERAGE(G62:G65)</f>
        <v>-6.7146528079596712E-3</v>
      </c>
      <c r="H68" s="118">
        <f>AVERAGE(H62:H65)</f>
        <v>2.9441925535232401E-2</v>
      </c>
    </row>
    <row r="69" spans="1:8" x14ac:dyDescent="0.3">
      <c r="E69" s="116" t="s">
        <v>152</v>
      </c>
    </row>
    <row r="70" spans="1:8" x14ac:dyDescent="0.3">
      <c r="E70" s="106">
        <f>SQRT(E68)</f>
        <v>7.2886898685566255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"/>
  <sheetViews>
    <sheetView workbookViewId="0">
      <selection activeCell="A3" sqref="A3"/>
    </sheetView>
  </sheetViews>
  <sheetFormatPr defaultRowHeight="13.8" x14ac:dyDescent="0.3"/>
  <cols>
    <col min="5" max="5" width="8.88671875" style="17"/>
  </cols>
  <sheetData>
    <row r="1" spans="1:8" x14ac:dyDescent="0.3">
      <c r="A1" s="10" t="s">
        <v>161</v>
      </c>
    </row>
    <row r="2" spans="1:8" x14ac:dyDescent="0.3">
      <c r="A2" s="10" t="s">
        <v>144</v>
      </c>
    </row>
    <row r="4" spans="1:8" x14ac:dyDescent="0.3">
      <c r="A4" s="19"/>
      <c r="B4" s="19"/>
      <c r="C4" s="135">
        <v>0.2</v>
      </c>
      <c r="D4" s="135"/>
      <c r="E4" s="140"/>
      <c r="F4" s="138">
        <v>0.5</v>
      </c>
      <c r="G4" s="139"/>
      <c r="H4" s="139"/>
    </row>
    <row r="5" spans="1:8" ht="27.6" x14ac:dyDescent="0.3">
      <c r="A5" s="99" t="s">
        <v>0</v>
      </c>
      <c r="B5" s="99" t="s">
        <v>111</v>
      </c>
      <c r="C5" s="115" t="s">
        <v>95</v>
      </c>
      <c r="D5" s="115" t="s">
        <v>112</v>
      </c>
      <c r="E5" s="121" t="s">
        <v>151</v>
      </c>
      <c r="F5" s="115" t="s">
        <v>95</v>
      </c>
      <c r="G5" s="115" t="s">
        <v>112</v>
      </c>
      <c r="H5" s="121" t="s">
        <v>151</v>
      </c>
    </row>
    <row r="6" spans="1:8" x14ac:dyDescent="0.3">
      <c r="A6" s="100">
        <v>42128</v>
      </c>
      <c r="B6" s="101">
        <v>2114.4899999999998</v>
      </c>
      <c r="C6" s="23">
        <v>2103.7285783979719</v>
      </c>
      <c r="D6" s="23">
        <v>10.761421602027895</v>
      </c>
      <c r="E6" s="120">
        <f>D6^2</f>
        <v>115.80819489659261</v>
      </c>
      <c r="F6" s="23">
        <v>2102.9757794761658</v>
      </c>
      <c r="G6" s="23">
        <v>11.514220523833956</v>
      </c>
      <c r="H6" s="122">
        <f>G6^2</f>
        <v>132.5772742714791</v>
      </c>
    </row>
    <row r="7" spans="1:8" x14ac:dyDescent="0.3">
      <c r="A7" s="100">
        <v>42129</v>
      </c>
      <c r="B7" s="101">
        <v>2089.46</v>
      </c>
      <c r="C7" s="23">
        <v>2103.7285783979719</v>
      </c>
      <c r="D7" s="23">
        <v>-14.268578397971851</v>
      </c>
      <c r="E7" s="120">
        <f t="shared" ref="E7:E8" si="0">D7^2</f>
        <v>203.59232949906894</v>
      </c>
      <c r="F7" s="23">
        <v>2102.9757794761658</v>
      </c>
      <c r="G7" s="23">
        <v>-13.51577947616579</v>
      </c>
      <c r="H7" s="122">
        <f t="shared" ref="H7:H8" si="1">G7^2</f>
        <v>182.67629484834438</v>
      </c>
    </row>
    <row r="8" spans="1:8" x14ac:dyDescent="0.3">
      <c r="A8" s="100">
        <v>42130</v>
      </c>
      <c r="B8" s="101">
        <v>2080.15</v>
      </c>
      <c r="C8" s="23">
        <v>2103.7285783979719</v>
      </c>
      <c r="D8" s="23">
        <v>-23.578578397971796</v>
      </c>
      <c r="E8" s="120">
        <f t="shared" si="0"/>
        <v>555.94935926930225</v>
      </c>
      <c r="F8" s="23">
        <v>2102.9757794761658</v>
      </c>
      <c r="G8" s="23">
        <v>-22.825779476165735</v>
      </c>
      <c r="H8" s="122">
        <f t="shared" si="1"/>
        <v>521.01620869454894</v>
      </c>
    </row>
    <row r="10" spans="1:8" x14ac:dyDescent="0.3">
      <c r="D10" s="10" t="s">
        <v>119</v>
      </c>
      <c r="E10" s="9">
        <f>AVERAGE(E6:E8)</f>
        <v>291.78329455498789</v>
      </c>
      <c r="G10" s="10" t="s">
        <v>119</v>
      </c>
      <c r="H10" s="15">
        <f>AVERAGE(H6:H8)</f>
        <v>278.7565926047908</v>
      </c>
    </row>
  </sheetData>
  <mergeCells count="2">
    <mergeCell ref="F4:H4"/>
    <mergeCell ref="C4:E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"/>
  <sheetViews>
    <sheetView topLeftCell="A4" workbookViewId="0">
      <selection activeCell="C1" sqref="C1"/>
    </sheetView>
  </sheetViews>
  <sheetFormatPr defaultRowHeight="13.8" x14ac:dyDescent="0.3"/>
  <cols>
    <col min="2" max="2" width="11.5546875" customWidth="1"/>
    <col min="3" max="4" width="11.5546875" style="17" customWidth="1"/>
    <col min="5" max="5" width="5.21875" style="17" customWidth="1"/>
    <col min="6" max="6" width="9.6640625" customWidth="1"/>
    <col min="7" max="7" width="10.77734375" customWidth="1"/>
    <col min="8" max="8" width="10.5546875" customWidth="1"/>
  </cols>
  <sheetData>
    <row r="1" spans="1:8" s="17" customFormat="1" x14ac:dyDescent="0.3">
      <c r="A1" s="10" t="s">
        <v>31</v>
      </c>
    </row>
    <row r="2" spans="1:8" s="17" customFormat="1" x14ac:dyDescent="0.3">
      <c r="A2" s="10" t="s">
        <v>50</v>
      </c>
    </row>
    <row r="3" spans="1:8" ht="18.600000000000001" customHeight="1" x14ac:dyDescent="0.3">
      <c r="A3" s="11"/>
      <c r="B3" s="132" t="s">
        <v>44</v>
      </c>
      <c r="C3" s="132"/>
      <c r="D3" s="132"/>
      <c r="E3" s="11"/>
      <c r="F3" s="133" t="s">
        <v>48</v>
      </c>
      <c r="G3" s="133"/>
      <c r="H3" s="133"/>
    </row>
    <row r="4" spans="1:8" x14ac:dyDescent="0.3">
      <c r="A4" s="12" t="s">
        <v>35</v>
      </c>
      <c r="B4" s="13" t="s">
        <v>45</v>
      </c>
      <c r="C4" s="13" t="s">
        <v>46</v>
      </c>
      <c r="D4" s="13" t="s">
        <v>47</v>
      </c>
      <c r="E4" s="11"/>
      <c r="F4" s="13" t="s">
        <v>45</v>
      </c>
      <c r="G4" s="13" t="s">
        <v>46</v>
      </c>
      <c r="H4" s="13" t="s">
        <v>47</v>
      </c>
    </row>
    <row r="5" spans="1:8" x14ac:dyDescent="0.3">
      <c r="A5">
        <v>1995</v>
      </c>
      <c r="B5" s="16">
        <v>268.42892000000001</v>
      </c>
      <c r="C5" s="18">
        <f>B5/$B$5</f>
        <v>1</v>
      </c>
      <c r="D5" s="18"/>
      <c r="E5" s="16"/>
      <c r="F5" s="16">
        <v>2777.1444999999999</v>
      </c>
      <c r="G5" s="9">
        <f>F5/$F$5</f>
        <v>1</v>
      </c>
    </row>
    <row r="6" spans="1:8" x14ac:dyDescent="0.3">
      <c r="A6">
        <v>1996</v>
      </c>
      <c r="B6" s="16">
        <v>363.14598999999998</v>
      </c>
      <c r="C6" s="18">
        <f>B6/$B$5</f>
        <v>1.3528571735117065</v>
      </c>
      <c r="D6" s="18">
        <f>B6/B5</f>
        <v>1.3528571735117065</v>
      </c>
      <c r="E6" s="16"/>
      <c r="F6" s="16">
        <v>3638.7303999999999</v>
      </c>
      <c r="G6" s="9">
        <f>F6/$F$5</f>
        <v>1.3102416528920264</v>
      </c>
      <c r="H6" s="18">
        <f>F6/F5</f>
        <v>1.3102416528920264</v>
      </c>
    </row>
    <row r="7" spans="1:8" x14ac:dyDescent="0.3">
      <c r="A7" s="17">
        <v>1997</v>
      </c>
      <c r="B7" s="16">
        <v>456.77654999999999</v>
      </c>
      <c r="C7" s="18">
        <f t="shared" ref="C7:C17" si="0">B7/$B$5</f>
        <v>1.7016666833067018</v>
      </c>
      <c r="D7" s="18">
        <f t="shared" ref="D7:D17" si="1">B7/B6</f>
        <v>1.2578317331825695</v>
      </c>
      <c r="E7" s="16"/>
      <c r="F7" s="16">
        <v>4492.6172999999999</v>
      </c>
      <c r="G7" s="9">
        <f t="shared" ref="G7:G17" si="2">F7/$F$5</f>
        <v>1.6177110337614771</v>
      </c>
      <c r="H7" s="18">
        <f t="shared" ref="H7:H17" si="3">F7/F6</f>
        <v>1.2346661626813573</v>
      </c>
    </row>
    <row r="8" spans="1:8" x14ac:dyDescent="0.3">
      <c r="A8" s="17">
        <v>1998</v>
      </c>
      <c r="B8" s="16">
        <v>607.28848000000005</v>
      </c>
      <c r="C8" s="18">
        <f t="shared" si="0"/>
        <v>2.2623809684887903</v>
      </c>
      <c r="D8" s="18">
        <f t="shared" si="1"/>
        <v>1.3295088813118801</v>
      </c>
      <c r="E8" s="16"/>
      <c r="F8" s="16">
        <v>5049.6693999999998</v>
      </c>
      <c r="G8" s="9">
        <f t="shared" si="2"/>
        <v>1.8182955190124244</v>
      </c>
      <c r="H8" s="18">
        <f t="shared" si="3"/>
        <v>1.1239927781073185</v>
      </c>
    </row>
    <row r="9" spans="1:8" x14ac:dyDescent="0.3">
      <c r="A9" s="17">
        <v>1999</v>
      </c>
      <c r="B9" s="16">
        <v>536.60220000000004</v>
      </c>
      <c r="C9" s="18">
        <f t="shared" si="0"/>
        <v>1.999047643599654</v>
      </c>
      <c r="D9" s="18">
        <f t="shared" si="1"/>
        <v>0.88360345646602745</v>
      </c>
      <c r="E9" s="16"/>
      <c r="F9" s="16">
        <v>5371.2497999999996</v>
      </c>
      <c r="G9" s="9">
        <f t="shared" si="2"/>
        <v>1.9340908620347266</v>
      </c>
      <c r="H9" s="18">
        <f t="shared" si="3"/>
        <v>1.0636834561882407</v>
      </c>
    </row>
    <row r="10" spans="1:8" x14ac:dyDescent="0.3">
      <c r="A10" s="17">
        <v>2000</v>
      </c>
      <c r="B10" s="16">
        <v>619.23996</v>
      </c>
      <c r="C10" s="18">
        <f t="shared" si="0"/>
        <v>2.3069047850730837</v>
      </c>
      <c r="D10" s="18">
        <f t="shared" si="1"/>
        <v>1.1540019030857496</v>
      </c>
      <c r="E10" s="16"/>
      <c r="F10" s="16">
        <v>6155.3188</v>
      </c>
      <c r="G10" s="9">
        <f t="shared" si="2"/>
        <v>2.2164200674469767</v>
      </c>
      <c r="H10" s="18">
        <f t="shared" si="3"/>
        <v>1.1459751508857399</v>
      </c>
    </row>
    <row r="11" spans="1:8" x14ac:dyDescent="0.3">
      <c r="A11" s="17">
        <v>2001</v>
      </c>
      <c r="B11" s="16">
        <v>687.36977999999999</v>
      </c>
      <c r="C11" s="18">
        <f t="shared" si="0"/>
        <v>2.5607143224358984</v>
      </c>
      <c r="D11" s="18">
        <f t="shared" si="1"/>
        <v>1.1100216788335171</v>
      </c>
      <c r="E11" s="16"/>
      <c r="F11" s="16">
        <v>6967.4540999999999</v>
      </c>
      <c r="G11" s="9">
        <f t="shared" si="2"/>
        <v>2.5088554448643201</v>
      </c>
      <c r="H11" s="18">
        <f t="shared" si="3"/>
        <v>1.1319404122496466</v>
      </c>
    </row>
    <row r="12" spans="1:8" x14ac:dyDescent="0.3">
      <c r="A12" s="17">
        <v>2002</v>
      </c>
      <c r="B12" s="16">
        <v>893.74049000000002</v>
      </c>
      <c r="C12" s="18">
        <f t="shared" si="0"/>
        <v>3.3295238456422656</v>
      </c>
      <c r="D12" s="18">
        <f t="shared" si="1"/>
        <v>1.3002324454822556</v>
      </c>
      <c r="E12" s="16"/>
      <c r="F12" s="16">
        <v>7773.0761000000002</v>
      </c>
      <c r="G12" s="9">
        <f t="shared" si="2"/>
        <v>2.7989454995949981</v>
      </c>
      <c r="H12" s="18">
        <f t="shared" si="3"/>
        <v>1.115626452422557</v>
      </c>
    </row>
    <row r="13" spans="1:8" x14ac:dyDescent="0.3">
      <c r="A13" s="17">
        <v>2003</v>
      </c>
      <c r="B13" s="16">
        <v>996.70216000000005</v>
      </c>
      <c r="C13" s="18">
        <f t="shared" si="0"/>
        <v>3.7130952953951462</v>
      </c>
      <c r="D13" s="18">
        <f t="shared" si="1"/>
        <v>1.1152030943568418</v>
      </c>
      <c r="E13" s="16"/>
      <c r="F13" s="16">
        <v>8731.9951999999994</v>
      </c>
      <c r="G13" s="9">
        <f t="shared" si="2"/>
        <v>3.1442350947168936</v>
      </c>
      <c r="H13" s="18">
        <f t="shared" si="3"/>
        <v>1.1233641723898726</v>
      </c>
    </row>
    <row r="14" spans="1:8" x14ac:dyDescent="0.3">
      <c r="A14" s="17">
        <v>2004</v>
      </c>
      <c r="B14" s="16">
        <v>1177.89168</v>
      </c>
      <c r="C14" s="18">
        <f t="shared" si="0"/>
        <v>4.3880952916697646</v>
      </c>
      <c r="D14" s="18">
        <f t="shared" si="1"/>
        <v>1.1817890311384496</v>
      </c>
      <c r="E14" s="16"/>
      <c r="F14" s="16">
        <v>9686.9372000000003</v>
      </c>
      <c r="G14" s="9">
        <f t="shared" si="2"/>
        <v>3.4880926073526246</v>
      </c>
      <c r="H14" s="18">
        <f t="shared" si="3"/>
        <v>1.1093612602993645</v>
      </c>
    </row>
    <row r="15" spans="1:8" x14ac:dyDescent="0.3">
      <c r="A15" s="17">
        <v>2005</v>
      </c>
      <c r="B15" s="16">
        <v>1513.67057</v>
      </c>
      <c r="C15" s="18">
        <f t="shared" si="0"/>
        <v>5.6389995906551347</v>
      </c>
      <c r="D15" s="18">
        <f t="shared" si="1"/>
        <v>1.2850677152248839</v>
      </c>
      <c r="E15" s="16"/>
      <c r="F15" s="16">
        <v>11237.165999999999</v>
      </c>
      <c r="G15" s="9">
        <f t="shared" si="2"/>
        <v>4.0463022359837595</v>
      </c>
      <c r="H15" s="18">
        <f t="shared" si="3"/>
        <v>1.1600329152541631</v>
      </c>
    </row>
    <row r="16" spans="1:8" x14ac:dyDescent="0.3">
      <c r="A16" s="17">
        <v>2006</v>
      </c>
      <c r="B16" s="16">
        <v>2171.1048999999998</v>
      </c>
      <c r="C16" s="18">
        <f t="shared" si="0"/>
        <v>8.0881929562582151</v>
      </c>
      <c r="D16" s="18">
        <f t="shared" si="1"/>
        <v>1.4343311834357722</v>
      </c>
      <c r="E16" s="16"/>
      <c r="F16" s="16">
        <v>13502.435100000001</v>
      </c>
      <c r="G16" s="9">
        <f t="shared" si="2"/>
        <v>4.8619850713565684</v>
      </c>
      <c r="H16" s="18">
        <f t="shared" si="3"/>
        <v>1.2015872240385166</v>
      </c>
    </row>
    <row r="17" spans="1:8" x14ac:dyDescent="0.3">
      <c r="A17" s="17">
        <v>2007</v>
      </c>
      <c r="B17" s="16">
        <v>2729.87646</v>
      </c>
      <c r="C17" s="18">
        <f t="shared" si="0"/>
        <v>10.169829912514642</v>
      </c>
      <c r="D17" s="18">
        <f t="shared" si="1"/>
        <v>1.2573673708718542</v>
      </c>
      <c r="E17" s="16"/>
      <c r="F17" s="16">
        <v>16178.949699999999</v>
      </c>
      <c r="G17" s="9">
        <f t="shared" si="2"/>
        <v>5.8257500464956005</v>
      </c>
      <c r="H17" s="18">
        <f t="shared" si="3"/>
        <v>1.1982245854305198</v>
      </c>
    </row>
  </sheetData>
  <mergeCells count="2">
    <mergeCell ref="B3:D3"/>
    <mergeCell ref="F3:H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4"/>
  <sheetViews>
    <sheetView workbookViewId="0">
      <selection activeCell="C1" sqref="C1"/>
    </sheetView>
  </sheetViews>
  <sheetFormatPr defaultRowHeight="13.8" x14ac:dyDescent="0.3"/>
  <cols>
    <col min="1" max="1" width="12.6640625" customWidth="1"/>
    <col min="3" max="3" width="12.33203125" customWidth="1"/>
  </cols>
  <sheetData>
    <row r="1" spans="1:3" x14ac:dyDescent="0.3">
      <c r="A1" s="10" t="s">
        <v>49</v>
      </c>
    </row>
    <row r="2" spans="1:3" x14ac:dyDescent="0.3">
      <c r="A2" s="10" t="s">
        <v>11</v>
      </c>
    </row>
    <row r="3" spans="1:3" ht="55.2" x14ac:dyDescent="0.3">
      <c r="A3" s="1" t="s">
        <v>0</v>
      </c>
      <c r="B3" s="2" t="s">
        <v>1</v>
      </c>
      <c r="C3" s="2" t="s">
        <v>12</v>
      </c>
    </row>
    <row r="4" spans="1:3" x14ac:dyDescent="0.3">
      <c r="A4" s="3">
        <v>39084</v>
      </c>
      <c r="B4" s="6">
        <v>422.69440000000003</v>
      </c>
      <c r="C4" s="4"/>
    </row>
    <row r="5" spans="1:3" x14ac:dyDescent="0.3">
      <c r="A5" s="3">
        <v>39085</v>
      </c>
      <c r="B5" s="6">
        <v>414.17536000000001</v>
      </c>
      <c r="C5" s="6">
        <f t="shared" ref="C5:C68" si="0">B5-B4</f>
        <v>-8.5190400000000182</v>
      </c>
    </row>
    <row r="6" spans="1:3" x14ac:dyDescent="0.3">
      <c r="A6" s="3">
        <v>39086</v>
      </c>
      <c r="B6" s="6">
        <v>403.59103999999996</v>
      </c>
      <c r="C6" s="6">
        <f t="shared" si="0"/>
        <v>-10.584320000000048</v>
      </c>
    </row>
    <row r="7" spans="1:3" x14ac:dyDescent="0.3">
      <c r="A7" s="3">
        <v>39087</v>
      </c>
      <c r="B7" s="6">
        <v>394.88064000000003</v>
      </c>
      <c r="C7" s="6">
        <f t="shared" si="0"/>
        <v>-8.710399999999936</v>
      </c>
    </row>
    <row r="8" spans="1:3" x14ac:dyDescent="0.3">
      <c r="A8" s="3">
        <v>39090</v>
      </c>
      <c r="B8" s="6">
        <v>397.53471999999999</v>
      </c>
      <c r="C8" s="6">
        <f t="shared" si="0"/>
        <v>2.6540799999999649</v>
      </c>
    </row>
    <row r="9" spans="1:3" x14ac:dyDescent="0.3">
      <c r="A9" s="3">
        <v>39091</v>
      </c>
      <c r="B9" s="6">
        <v>388.38272000000001</v>
      </c>
      <c r="C9" s="6">
        <f t="shared" si="0"/>
        <v>-9.1519999999999868</v>
      </c>
    </row>
    <row r="10" spans="1:3" x14ac:dyDescent="0.3">
      <c r="A10" s="3">
        <v>39092</v>
      </c>
      <c r="B10" s="6">
        <v>383.82784000000004</v>
      </c>
      <c r="C10" s="6">
        <f t="shared" si="0"/>
        <v>-4.5548799999999687</v>
      </c>
    </row>
    <row r="11" spans="1:3" x14ac:dyDescent="0.3">
      <c r="A11" s="3">
        <v>39093</v>
      </c>
      <c r="B11" s="6">
        <v>381.55135999999999</v>
      </c>
      <c r="C11" s="6">
        <f t="shared" si="0"/>
        <v>-2.2764800000000491</v>
      </c>
    </row>
    <row r="12" spans="1:3" x14ac:dyDescent="0.3">
      <c r="A12" s="3">
        <v>39094</v>
      </c>
      <c r="B12" s="6">
        <v>368.03904</v>
      </c>
      <c r="C12" s="6">
        <f t="shared" si="0"/>
        <v>-13.512319999999988</v>
      </c>
    </row>
    <row r="13" spans="1:3" x14ac:dyDescent="0.3">
      <c r="A13" s="3">
        <v>39097</v>
      </c>
      <c r="B13" s="6">
        <v>375.61088000000001</v>
      </c>
      <c r="C13" s="6">
        <f t="shared" si="0"/>
        <v>7.5718400000000088</v>
      </c>
    </row>
    <row r="14" spans="1:3" x14ac:dyDescent="0.3">
      <c r="A14" s="3">
        <v>39098</v>
      </c>
      <c r="B14" s="6">
        <v>362.29503999999997</v>
      </c>
      <c r="C14" s="6">
        <f t="shared" si="0"/>
        <v>-13.315840000000037</v>
      </c>
    </row>
    <row r="15" spans="1:3" x14ac:dyDescent="0.3">
      <c r="A15" s="3">
        <v>39099</v>
      </c>
      <c r="B15" s="6">
        <v>362.20224000000002</v>
      </c>
      <c r="C15" s="6">
        <f t="shared" si="0"/>
        <v>-9.2799999999954252E-2</v>
      </c>
    </row>
    <row r="16" spans="1:3" x14ac:dyDescent="0.3">
      <c r="A16" s="3">
        <v>39100</v>
      </c>
      <c r="B16" s="6">
        <v>358.09408000000002</v>
      </c>
      <c r="C16" s="6">
        <f t="shared" si="0"/>
        <v>-4.108159999999998</v>
      </c>
    </row>
    <row r="17" spans="1:3" x14ac:dyDescent="0.3">
      <c r="A17" s="3">
        <v>39101</v>
      </c>
      <c r="B17" s="6">
        <v>366.99968000000001</v>
      </c>
      <c r="C17" s="6">
        <f t="shared" si="0"/>
        <v>8.9055999999999926</v>
      </c>
    </row>
    <row r="18" spans="1:3" x14ac:dyDescent="0.3">
      <c r="A18" s="3">
        <v>39104</v>
      </c>
      <c r="B18" s="6">
        <v>378.35455999999999</v>
      </c>
      <c r="C18" s="6">
        <f t="shared" si="0"/>
        <v>11.35487999999998</v>
      </c>
    </row>
    <row r="19" spans="1:3" x14ac:dyDescent="0.3">
      <c r="A19" s="3">
        <v>39105</v>
      </c>
      <c r="B19" s="6">
        <v>376.20800000000003</v>
      </c>
      <c r="C19" s="6">
        <f t="shared" si="0"/>
        <v>-2.1465599999999654</v>
      </c>
    </row>
    <row r="20" spans="1:3" x14ac:dyDescent="0.3">
      <c r="A20" s="3">
        <v>39106</v>
      </c>
      <c r="B20" s="6">
        <v>380.70911999999998</v>
      </c>
      <c r="C20" s="6">
        <f t="shared" si="0"/>
        <v>4.5011199999999576</v>
      </c>
    </row>
    <row r="21" spans="1:3" x14ac:dyDescent="0.3">
      <c r="A21" s="3">
        <v>39107</v>
      </c>
      <c r="B21" s="6">
        <v>388.72447999999997</v>
      </c>
      <c r="C21" s="6">
        <f t="shared" si="0"/>
        <v>8.0153599999999869</v>
      </c>
    </row>
    <row r="22" spans="1:3" x14ac:dyDescent="0.3">
      <c r="A22" s="3">
        <v>39108</v>
      </c>
      <c r="B22" s="6">
        <v>387.63711999999998</v>
      </c>
      <c r="C22" s="6">
        <f t="shared" si="0"/>
        <v>-1.0873599999999897</v>
      </c>
    </row>
    <row r="23" spans="1:3" x14ac:dyDescent="0.3">
      <c r="A23" s="3">
        <v>39111</v>
      </c>
      <c r="B23" s="6">
        <v>389.35040000000004</v>
      </c>
      <c r="C23" s="6">
        <f t="shared" si="0"/>
        <v>1.7132800000000543</v>
      </c>
    </row>
    <row r="24" spans="1:3" x14ac:dyDescent="0.3">
      <c r="A24" s="3">
        <v>39112</v>
      </c>
      <c r="B24" s="6">
        <v>402.10559999999998</v>
      </c>
      <c r="C24" s="6">
        <f t="shared" si="0"/>
        <v>12.755199999999945</v>
      </c>
    </row>
    <row r="25" spans="1:3" x14ac:dyDescent="0.3">
      <c r="A25" s="5">
        <v>39113</v>
      </c>
      <c r="B25" s="6">
        <v>414.22528000000005</v>
      </c>
      <c r="C25" s="6">
        <f t="shared" si="0"/>
        <v>12.119680000000074</v>
      </c>
    </row>
    <row r="26" spans="1:3" x14ac:dyDescent="0.3">
      <c r="A26" s="5">
        <v>39114</v>
      </c>
      <c r="B26" s="6">
        <v>408.75968</v>
      </c>
      <c r="C26" s="6">
        <f t="shared" si="0"/>
        <v>-5.4656000000000518</v>
      </c>
    </row>
    <row r="27" spans="1:3" x14ac:dyDescent="0.3">
      <c r="A27" s="5">
        <v>39115</v>
      </c>
      <c r="B27" s="6">
        <v>406.89152000000001</v>
      </c>
      <c r="C27" s="6">
        <f t="shared" si="0"/>
        <v>-1.8681599999999889</v>
      </c>
    </row>
    <row r="28" spans="1:3" x14ac:dyDescent="0.3">
      <c r="A28" s="5">
        <v>39118</v>
      </c>
      <c r="B28" s="6">
        <v>423.82015999999999</v>
      </c>
      <c r="C28" s="6">
        <f t="shared" si="0"/>
        <v>16.928639999999973</v>
      </c>
    </row>
    <row r="29" spans="1:3" x14ac:dyDescent="0.3">
      <c r="A29" s="5">
        <v>39119</v>
      </c>
      <c r="B29" s="6">
        <v>414.97023999999999</v>
      </c>
      <c r="C29" s="6">
        <f t="shared" si="0"/>
        <v>-8.8499199999999973</v>
      </c>
    </row>
    <row r="30" spans="1:3" x14ac:dyDescent="0.3">
      <c r="A30" s="5">
        <v>39120</v>
      </c>
      <c r="B30" s="6">
        <v>415.09120000000001</v>
      </c>
      <c r="C30" s="6">
        <f t="shared" si="0"/>
        <v>0.12096000000002505</v>
      </c>
    </row>
    <row r="31" spans="1:3" x14ac:dyDescent="0.3">
      <c r="A31" s="5">
        <v>39121</v>
      </c>
      <c r="B31" s="6">
        <v>409.00288</v>
      </c>
      <c r="C31" s="6">
        <f t="shared" si="0"/>
        <v>-6.0883200000000102</v>
      </c>
    </row>
    <row r="32" spans="1:3" x14ac:dyDescent="0.3">
      <c r="A32" s="5">
        <v>39122</v>
      </c>
      <c r="B32" s="6">
        <v>415.23776000000004</v>
      </c>
      <c r="C32" s="6">
        <f t="shared" si="0"/>
        <v>6.2348800000000324</v>
      </c>
    </row>
    <row r="33" spans="1:7" x14ac:dyDescent="0.3">
      <c r="A33" s="5">
        <v>39125</v>
      </c>
      <c r="B33" s="6">
        <v>410.92864000000003</v>
      </c>
      <c r="C33" s="6">
        <f t="shared" si="0"/>
        <v>-4.3091200000000072</v>
      </c>
    </row>
    <row r="34" spans="1:7" x14ac:dyDescent="0.3">
      <c r="A34" s="5">
        <v>39126</v>
      </c>
      <c r="B34" s="6">
        <v>408.04223999999999</v>
      </c>
      <c r="C34" s="6">
        <f t="shared" si="0"/>
        <v>-2.8864000000000374</v>
      </c>
      <c r="F34" s="10" t="s">
        <v>3</v>
      </c>
    </row>
    <row r="35" spans="1:7" x14ac:dyDescent="0.3">
      <c r="A35" s="5">
        <v>39127</v>
      </c>
      <c r="B35" s="6">
        <v>407.73376000000002</v>
      </c>
      <c r="C35" s="6">
        <f t="shared" si="0"/>
        <v>-0.30847999999997455</v>
      </c>
      <c r="F35" s="7" t="s">
        <v>7</v>
      </c>
      <c r="G35" s="9">
        <f>MIN(C5:C254)</f>
        <v>-21.282559999999989</v>
      </c>
    </row>
    <row r="36" spans="1:7" x14ac:dyDescent="0.3">
      <c r="A36" s="5">
        <v>39128</v>
      </c>
      <c r="B36" s="6">
        <v>403.97631999999999</v>
      </c>
      <c r="C36" s="6">
        <f t="shared" si="0"/>
        <v>-3.757440000000031</v>
      </c>
      <c r="F36" s="7" t="s">
        <v>8</v>
      </c>
      <c r="G36" s="9">
        <f>MAX(C5:C254)</f>
        <v>27.574399999999969</v>
      </c>
    </row>
    <row r="37" spans="1:7" x14ac:dyDescent="0.3">
      <c r="A37" s="5">
        <v>39129</v>
      </c>
      <c r="B37" s="6">
        <v>415.03487999999999</v>
      </c>
      <c r="C37" s="6">
        <f t="shared" si="0"/>
        <v>11.05856</v>
      </c>
      <c r="F37" s="7" t="s">
        <v>6</v>
      </c>
      <c r="G37" s="8">
        <f>AVERAGE(C5:C254)</f>
        <v>0.68203008000000021</v>
      </c>
    </row>
    <row r="38" spans="1:7" x14ac:dyDescent="0.3">
      <c r="A38" s="5">
        <v>39132</v>
      </c>
      <c r="B38" s="6">
        <v>418.48192</v>
      </c>
      <c r="C38" s="6">
        <f t="shared" si="0"/>
        <v>3.4470400000000154</v>
      </c>
      <c r="F38" s="7" t="s">
        <v>2</v>
      </c>
      <c r="G38" s="9">
        <f>SKEW(C5:C254)</f>
        <v>0.11937867077841874</v>
      </c>
    </row>
    <row r="39" spans="1:7" x14ac:dyDescent="0.3">
      <c r="A39" s="5">
        <v>39133</v>
      </c>
      <c r="B39" s="6">
        <v>416.11647999999997</v>
      </c>
      <c r="C39" s="6">
        <f t="shared" si="0"/>
        <v>-2.3654400000000351</v>
      </c>
      <c r="F39" s="7" t="s">
        <v>4</v>
      </c>
      <c r="G39" s="9">
        <f>KURT(C5:C254)</f>
        <v>-0.32226297863816722</v>
      </c>
    </row>
    <row r="40" spans="1:7" x14ac:dyDescent="0.3">
      <c r="A40" s="5">
        <v>39134</v>
      </c>
      <c r="B40" s="6">
        <v>433.21343999999999</v>
      </c>
      <c r="C40" s="6">
        <f t="shared" si="0"/>
        <v>17.096960000000024</v>
      </c>
    </row>
    <row r="41" spans="1:7" x14ac:dyDescent="0.3">
      <c r="A41" s="5">
        <v>39135</v>
      </c>
      <c r="B41" s="6">
        <v>446.77312000000001</v>
      </c>
      <c r="C41" s="6">
        <f t="shared" si="0"/>
        <v>13.559680000000014</v>
      </c>
      <c r="F41" s="11" t="s">
        <v>9</v>
      </c>
      <c r="G41" s="11" t="s">
        <v>5</v>
      </c>
    </row>
    <row r="42" spans="1:7" x14ac:dyDescent="0.3">
      <c r="A42" s="5">
        <v>39136</v>
      </c>
      <c r="B42" s="6">
        <v>468.33088000000004</v>
      </c>
      <c r="C42" s="6">
        <f t="shared" si="0"/>
        <v>21.55776000000003</v>
      </c>
      <c r="F42">
        <v>-20</v>
      </c>
      <c r="G42">
        <f t="array" ref="G42:G52">FREQUENCY(C5:C254,F42:F52)</f>
        <v>4</v>
      </c>
    </row>
    <row r="43" spans="1:7" x14ac:dyDescent="0.3">
      <c r="A43" s="5">
        <v>39139</v>
      </c>
      <c r="B43" s="6">
        <v>470.17471999999998</v>
      </c>
      <c r="C43" s="6">
        <f t="shared" si="0"/>
        <v>1.8438399999999433</v>
      </c>
      <c r="F43">
        <v>-15</v>
      </c>
      <c r="G43">
        <v>6</v>
      </c>
    </row>
    <row r="44" spans="1:7" x14ac:dyDescent="0.3">
      <c r="A44" s="5">
        <v>39140</v>
      </c>
      <c r="B44" s="6">
        <v>471.97632000000004</v>
      </c>
      <c r="C44" s="6">
        <f t="shared" si="0"/>
        <v>1.8016000000000645</v>
      </c>
      <c r="F44">
        <v>-10</v>
      </c>
      <c r="G44">
        <v>23</v>
      </c>
    </row>
    <row r="45" spans="1:7" x14ac:dyDescent="0.3">
      <c r="A45" s="5">
        <v>39141</v>
      </c>
      <c r="B45" s="6">
        <v>475.07584000000003</v>
      </c>
      <c r="C45" s="6">
        <f t="shared" si="0"/>
        <v>3.0995199999999841</v>
      </c>
      <c r="F45">
        <v>-5</v>
      </c>
      <c r="G45">
        <v>35</v>
      </c>
    </row>
    <row r="46" spans="1:7" x14ac:dyDescent="0.3">
      <c r="A46" s="5">
        <v>39142</v>
      </c>
      <c r="B46" s="6">
        <v>491.35359999999997</v>
      </c>
      <c r="C46" s="6">
        <f t="shared" si="0"/>
        <v>16.277759999999944</v>
      </c>
      <c r="F46">
        <v>0</v>
      </c>
      <c r="G46">
        <v>53</v>
      </c>
    </row>
    <row r="47" spans="1:7" x14ac:dyDescent="0.3">
      <c r="A47" s="5">
        <v>39143</v>
      </c>
      <c r="B47" s="6">
        <v>495.38240000000002</v>
      </c>
      <c r="C47" s="6">
        <f t="shared" si="0"/>
        <v>4.0288000000000466</v>
      </c>
      <c r="F47">
        <v>5</v>
      </c>
      <c r="G47">
        <v>49</v>
      </c>
    </row>
    <row r="48" spans="1:7" x14ac:dyDescent="0.3">
      <c r="A48" s="5">
        <v>39146</v>
      </c>
      <c r="B48" s="6">
        <v>483.49952000000002</v>
      </c>
      <c r="C48" s="6">
        <f t="shared" si="0"/>
        <v>-11.88288</v>
      </c>
      <c r="F48">
        <v>10</v>
      </c>
      <c r="G48">
        <v>34</v>
      </c>
    </row>
    <row r="49" spans="1:7" x14ac:dyDescent="0.3">
      <c r="A49" s="5">
        <v>39147</v>
      </c>
      <c r="B49" s="6">
        <v>462.68928000000005</v>
      </c>
      <c r="C49" s="6">
        <f t="shared" si="0"/>
        <v>-20.810239999999965</v>
      </c>
      <c r="F49">
        <v>15</v>
      </c>
      <c r="G49">
        <v>30</v>
      </c>
    </row>
    <row r="50" spans="1:7" x14ac:dyDescent="0.3">
      <c r="A50" s="5">
        <v>39148</v>
      </c>
      <c r="B50" s="6">
        <v>481.1936</v>
      </c>
      <c r="C50" s="6">
        <f t="shared" si="0"/>
        <v>18.50431999999995</v>
      </c>
      <c r="F50">
        <v>20</v>
      </c>
      <c r="G50">
        <v>10</v>
      </c>
    </row>
    <row r="51" spans="1:7" x14ac:dyDescent="0.3">
      <c r="A51" s="5">
        <v>39149</v>
      </c>
      <c r="B51" s="6">
        <v>486.43776000000003</v>
      </c>
      <c r="C51" s="6">
        <f t="shared" si="0"/>
        <v>5.2441600000000221</v>
      </c>
      <c r="F51">
        <v>25</v>
      </c>
      <c r="G51">
        <v>4</v>
      </c>
    </row>
    <row r="52" spans="1:7" x14ac:dyDescent="0.3">
      <c r="A52" s="5">
        <v>39150</v>
      </c>
      <c r="B52" s="6">
        <v>484.39359999999999</v>
      </c>
      <c r="C52" s="6">
        <f t="shared" si="0"/>
        <v>-2.0441600000000335</v>
      </c>
      <c r="F52">
        <v>30</v>
      </c>
      <c r="G52">
        <v>2</v>
      </c>
    </row>
    <row r="53" spans="1:7" x14ac:dyDescent="0.3">
      <c r="A53" s="5">
        <v>39153</v>
      </c>
      <c r="B53" s="6">
        <v>482.00640000000004</v>
      </c>
      <c r="C53" s="6">
        <f t="shared" si="0"/>
        <v>-2.3871999999999503</v>
      </c>
    </row>
    <row r="54" spans="1:7" x14ac:dyDescent="0.3">
      <c r="A54" s="5">
        <v>39154</v>
      </c>
      <c r="B54" s="6">
        <v>483.10015999999996</v>
      </c>
      <c r="C54" s="6">
        <f t="shared" si="0"/>
        <v>1.0937599999999179</v>
      </c>
    </row>
    <row r="55" spans="1:7" x14ac:dyDescent="0.3">
      <c r="A55" s="5">
        <v>39155</v>
      </c>
      <c r="B55" s="6">
        <v>468.90496000000002</v>
      </c>
      <c r="C55" s="6">
        <f t="shared" si="0"/>
        <v>-14.195199999999943</v>
      </c>
    </row>
    <row r="56" spans="1:7" x14ac:dyDescent="0.3">
      <c r="A56" s="5">
        <v>39156</v>
      </c>
      <c r="B56" s="6">
        <v>458.79296000000005</v>
      </c>
      <c r="C56" s="6">
        <f t="shared" si="0"/>
        <v>-10.111999999999966</v>
      </c>
    </row>
    <row r="57" spans="1:7" x14ac:dyDescent="0.3">
      <c r="A57" s="5">
        <v>39157</v>
      </c>
      <c r="B57" s="6">
        <v>466.94848000000002</v>
      </c>
      <c r="C57" s="6">
        <f t="shared" si="0"/>
        <v>8.1555199999999672</v>
      </c>
    </row>
    <row r="58" spans="1:7" x14ac:dyDescent="0.3">
      <c r="A58" s="5">
        <v>39160</v>
      </c>
      <c r="B58" s="6">
        <v>459.96735999999999</v>
      </c>
      <c r="C58" s="6">
        <f t="shared" si="0"/>
        <v>-6.9811200000000326</v>
      </c>
    </row>
    <row r="59" spans="1:7" x14ac:dyDescent="0.3">
      <c r="A59" s="5">
        <v>39161</v>
      </c>
      <c r="B59" s="6">
        <v>459.40480000000002</v>
      </c>
      <c r="C59" s="6">
        <f t="shared" si="0"/>
        <v>-0.5625599999999622</v>
      </c>
    </row>
    <row r="60" spans="1:7" x14ac:dyDescent="0.3">
      <c r="A60" s="5">
        <v>39162</v>
      </c>
      <c r="B60" s="6">
        <v>470.67647999999997</v>
      </c>
      <c r="C60" s="6">
        <f t="shared" si="0"/>
        <v>11.271679999999947</v>
      </c>
    </row>
    <row r="61" spans="1:7" x14ac:dyDescent="0.3">
      <c r="A61" s="5">
        <v>39163</v>
      </c>
      <c r="B61" s="6">
        <v>479.49184000000002</v>
      </c>
      <c r="C61" s="6">
        <f t="shared" si="0"/>
        <v>8.8153600000000552</v>
      </c>
    </row>
    <row r="62" spans="1:7" x14ac:dyDescent="0.3">
      <c r="A62" s="5">
        <v>39164</v>
      </c>
      <c r="B62" s="6">
        <v>489.73184000000003</v>
      </c>
      <c r="C62" s="6">
        <f t="shared" si="0"/>
        <v>10.240000000000009</v>
      </c>
    </row>
    <row r="63" spans="1:7" x14ac:dyDescent="0.3">
      <c r="A63" s="5">
        <v>39167</v>
      </c>
      <c r="B63" s="6">
        <v>507.01376000000005</v>
      </c>
      <c r="C63" s="6">
        <f t="shared" si="0"/>
        <v>17.281920000000014</v>
      </c>
    </row>
    <row r="64" spans="1:7" x14ac:dyDescent="0.3">
      <c r="A64" s="5">
        <v>39168</v>
      </c>
      <c r="B64" s="6">
        <v>505.51296000000002</v>
      </c>
      <c r="C64" s="6">
        <f t="shared" si="0"/>
        <v>-1.5008000000000266</v>
      </c>
    </row>
    <row r="65" spans="1:3" x14ac:dyDescent="0.3">
      <c r="A65" s="5">
        <v>39169</v>
      </c>
      <c r="B65" s="6">
        <v>515.72864000000004</v>
      </c>
      <c r="C65" s="6">
        <f t="shared" si="0"/>
        <v>10.21568000000002</v>
      </c>
    </row>
    <row r="66" spans="1:3" x14ac:dyDescent="0.3">
      <c r="A66" s="5">
        <v>39170</v>
      </c>
      <c r="B66" s="6">
        <v>521.47264000000007</v>
      </c>
      <c r="C66" s="6">
        <f t="shared" si="0"/>
        <v>5.7440000000000282</v>
      </c>
    </row>
    <row r="67" spans="1:3" x14ac:dyDescent="0.3">
      <c r="A67" s="5">
        <v>39171</v>
      </c>
      <c r="B67" s="6">
        <v>528.38783999999998</v>
      </c>
      <c r="C67" s="6">
        <f t="shared" si="0"/>
        <v>6.9151999999999134</v>
      </c>
    </row>
    <row r="68" spans="1:3" x14ac:dyDescent="0.3">
      <c r="A68" s="5">
        <v>39174</v>
      </c>
      <c r="B68" s="6">
        <v>516.99455999999998</v>
      </c>
      <c r="C68" s="6">
        <f t="shared" si="0"/>
        <v>-11.393280000000004</v>
      </c>
    </row>
    <row r="69" spans="1:3" x14ac:dyDescent="0.3">
      <c r="A69" s="5">
        <v>39175</v>
      </c>
      <c r="B69" s="6">
        <v>510.18559999999997</v>
      </c>
      <c r="C69" s="6">
        <f t="shared" ref="C69:C132" si="1">B69-B68</f>
        <v>-6.8089600000000132</v>
      </c>
    </row>
    <row r="70" spans="1:3" x14ac:dyDescent="0.3">
      <c r="A70" s="5">
        <v>39176</v>
      </c>
      <c r="B70" s="6">
        <v>522.30592000000001</v>
      </c>
      <c r="C70" s="6">
        <f t="shared" si="1"/>
        <v>12.120320000000049</v>
      </c>
    </row>
    <row r="71" spans="1:3" x14ac:dyDescent="0.3">
      <c r="A71" s="5">
        <v>39177</v>
      </c>
      <c r="B71" s="6">
        <v>531.91168000000005</v>
      </c>
      <c r="C71" s="6">
        <f t="shared" si="1"/>
        <v>9.6057600000000321</v>
      </c>
    </row>
    <row r="72" spans="1:3" x14ac:dyDescent="0.3">
      <c r="A72" s="5">
        <v>39182</v>
      </c>
      <c r="B72" s="6">
        <v>535.69344000000001</v>
      </c>
      <c r="C72" s="6">
        <f t="shared" si="1"/>
        <v>3.7817599999999629</v>
      </c>
    </row>
    <row r="73" spans="1:3" x14ac:dyDescent="0.3">
      <c r="A73" s="5">
        <v>39183</v>
      </c>
      <c r="B73" s="6">
        <v>538.07488000000001</v>
      </c>
      <c r="C73" s="6">
        <f t="shared" si="1"/>
        <v>2.3814399999999978</v>
      </c>
    </row>
    <row r="74" spans="1:3" x14ac:dyDescent="0.3">
      <c r="A74" s="5">
        <v>39184</v>
      </c>
      <c r="B74" s="6">
        <v>536.11775999999998</v>
      </c>
      <c r="C74" s="6">
        <f t="shared" si="1"/>
        <v>-1.9571200000000317</v>
      </c>
    </row>
    <row r="75" spans="1:3" x14ac:dyDescent="0.3">
      <c r="A75" s="5">
        <v>39185</v>
      </c>
      <c r="B75" s="6">
        <v>546.59264000000007</v>
      </c>
      <c r="C75" s="6">
        <f t="shared" si="1"/>
        <v>10.474880000000098</v>
      </c>
    </row>
    <row r="76" spans="1:3" x14ac:dyDescent="0.3">
      <c r="A76" s="5">
        <v>39188</v>
      </c>
      <c r="B76" s="6">
        <v>542.45183999999995</v>
      </c>
      <c r="C76" s="6">
        <f t="shared" si="1"/>
        <v>-4.1408000000001266</v>
      </c>
    </row>
    <row r="77" spans="1:3" x14ac:dyDescent="0.3">
      <c r="A77" s="5">
        <v>39189</v>
      </c>
      <c r="B77" s="6">
        <v>539.72800000000007</v>
      </c>
      <c r="C77" s="6">
        <f t="shared" si="1"/>
        <v>-2.7238399999998819</v>
      </c>
    </row>
    <row r="78" spans="1:3" x14ac:dyDescent="0.3">
      <c r="A78" s="5">
        <v>39190</v>
      </c>
      <c r="B78" s="6">
        <v>522.38976000000002</v>
      </c>
      <c r="C78" s="6">
        <f t="shared" si="1"/>
        <v>-17.338240000000042</v>
      </c>
    </row>
    <row r="79" spans="1:3" x14ac:dyDescent="0.3">
      <c r="A79" s="5">
        <v>39191</v>
      </c>
      <c r="B79" s="6">
        <v>542.69119999999998</v>
      </c>
      <c r="C79" s="6">
        <f t="shared" si="1"/>
        <v>20.301439999999957</v>
      </c>
    </row>
    <row r="80" spans="1:3" x14ac:dyDescent="0.3">
      <c r="A80" s="5">
        <v>39192</v>
      </c>
      <c r="B80" s="6">
        <v>541.08672000000001</v>
      </c>
      <c r="C80" s="6">
        <f t="shared" si="1"/>
        <v>-1.6044799999999668</v>
      </c>
    </row>
    <row r="81" spans="1:3" x14ac:dyDescent="0.3">
      <c r="A81" s="5">
        <v>39195</v>
      </c>
      <c r="B81" s="6">
        <v>563.97119999999995</v>
      </c>
      <c r="C81" s="6">
        <f t="shared" si="1"/>
        <v>22.88447999999994</v>
      </c>
    </row>
    <row r="82" spans="1:3" x14ac:dyDescent="0.3">
      <c r="A82" s="5">
        <v>39196</v>
      </c>
      <c r="B82" s="6">
        <v>578.73472000000004</v>
      </c>
      <c r="C82" s="6">
        <f t="shared" si="1"/>
        <v>14.763520000000085</v>
      </c>
    </row>
    <row r="83" spans="1:3" x14ac:dyDescent="0.3">
      <c r="A83" s="5">
        <v>39197</v>
      </c>
      <c r="B83" s="6">
        <v>569.82464000000004</v>
      </c>
      <c r="C83" s="6">
        <f t="shared" si="1"/>
        <v>-8.9100799999999936</v>
      </c>
    </row>
    <row r="84" spans="1:3" x14ac:dyDescent="0.3">
      <c r="A84" s="5">
        <v>39198</v>
      </c>
      <c r="B84" s="6">
        <v>567.31007999999997</v>
      </c>
      <c r="C84" s="6">
        <f t="shared" si="1"/>
        <v>-2.5145600000000741</v>
      </c>
    </row>
    <row r="85" spans="1:3" x14ac:dyDescent="0.3">
      <c r="A85" s="5">
        <v>39199</v>
      </c>
      <c r="B85" s="6">
        <v>565.29151999999999</v>
      </c>
      <c r="C85" s="6">
        <f t="shared" si="1"/>
        <v>-2.0185599999999795</v>
      </c>
    </row>
    <row r="86" spans="1:3" x14ac:dyDescent="0.3">
      <c r="A86" s="5">
        <v>39202</v>
      </c>
      <c r="B86" s="6">
        <v>590.53440000000001</v>
      </c>
      <c r="C86" s="6">
        <f t="shared" si="1"/>
        <v>25.242880000000014</v>
      </c>
    </row>
    <row r="87" spans="1:3" x14ac:dyDescent="0.3">
      <c r="A87" s="5">
        <v>39203</v>
      </c>
      <c r="B87" s="6">
        <v>602.87168000000008</v>
      </c>
      <c r="C87" s="6">
        <f t="shared" si="1"/>
        <v>12.337280000000078</v>
      </c>
    </row>
    <row r="88" spans="1:3" x14ac:dyDescent="0.3">
      <c r="A88" s="5">
        <v>39204</v>
      </c>
      <c r="B88" s="6">
        <v>587.48800000000006</v>
      </c>
      <c r="C88" s="6">
        <f t="shared" si="1"/>
        <v>-15.383680000000027</v>
      </c>
    </row>
    <row r="89" spans="1:3" x14ac:dyDescent="0.3">
      <c r="A89" s="5">
        <v>39205</v>
      </c>
      <c r="B89" s="6">
        <v>575.10911999999996</v>
      </c>
      <c r="C89" s="6">
        <f t="shared" si="1"/>
        <v>-12.378880000000095</v>
      </c>
    </row>
    <row r="90" spans="1:3" x14ac:dyDescent="0.3">
      <c r="A90" s="5">
        <v>39206</v>
      </c>
      <c r="B90" s="6">
        <v>574.53504000000009</v>
      </c>
      <c r="C90" s="6">
        <f t="shared" si="1"/>
        <v>-0.57407999999986714</v>
      </c>
    </row>
    <row r="91" spans="1:3" x14ac:dyDescent="0.3">
      <c r="A91" s="5">
        <v>39210</v>
      </c>
      <c r="B91" s="6">
        <v>554.70400000000006</v>
      </c>
      <c r="C91" s="6">
        <f t="shared" si="1"/>
        <v>-19.83104000000003</v>
      </c>
    </row>
    <row r="92" spans="1:3" x14ac:dyDescent="0.3">
      <c r="A92" s="5">
        <v>39211</v>
      </c>
      <c r="B92" s="6">
        <v>555.5616</v>
      </c>
      <c r="C92" s="6">
        <f t="shared" si="1"/>
        <v>0.85759999999993397</v>
      </c>
    </row>
    <row r="93" spans="1:3" x14ac:dyDescent="0.3">
      <c r="A93" s="5">
        <v>39212</v>
      </c>
      <c r="B93" s="6">
        <v>569.69152000000008</v>
      </c>
      <c r="C93" s="6">
        <f t="shared" si="1"/>
        <v>14.129920000000084</v>
      </c>
    </row>
    <row r="94" spans="1:3" x14ac:dyDescent="0.3">
      <c r="A94" s="5">
        <v>39213</v>
      </c>
      <c r="B94" s="6">
        <v>581.68511999999998</v>
      </c>
      <c r="C94" s="6">
        <f t="shared" si="1"/>
        <v>11.993599999999901</v>
      </c>
    </row>
    <row r="95" spans="1:3" x14ac:dyDescent="0.3">
      <c r="A95" s="5">
        <v>39216</v>
      </c>
      <c r="B95" s="6">
        <v>584.24128000000007</v>
      </c>
      <c r="C95" s="6">
        <f t="shared" si="1"/>
        <v>2.5561600000000908</v>
      </c>
    </row>
    <row r="96" spans="1:3" x14ac:dyDescent="0.3">
      <c r="A96" s="5">
        <v>39217</v>
      </c>
      <c r="B96" s="6">
        <v>583.90336000000002</v>
      </c>
      <c r="C96" s="6">
        <f t="shared" si="1"/>
        <v>-0.33792000000005373</v>
      </c>
    </row>
    <row r="97" spans="1:3" x14ac:dyDescent="0.3">
      <c r="A97" s="5">
        <v>39218</v>
      </c>
      <c r="B97" s="6">
        <v>576.26432</v>
      </c>
      <c r="C97" s="6">
        <f t="shared" si="1"/>
        <v>-7.6390400000000227</v>
      </c>
    </row>
    <row r="98" spans="1:3" x14ac:dyDescent="0.3">
      <c r="A98" s="5">
        <v>39219</v>
      </c>
      <c r="B98" s="6">
        <v>591.2556800000001</v>
      </c>
      <c r="C98" s="6">
        <f t="shared" si="1"/>
        <v>14.9913600000001</v>
      </c>
    </row>
    <row r="99" spans="1:3" x14ac:dyDescent="0.3">
      <c r="A99" s="5">
        <v>39220</v>
      </c>
      <c r="B99" s="6">
        <v>606.92223999999999</v>
      </c>
      <c r="C99" s="6">
        <f t="shared" si="1"/>
        <v>15.66655999999989</v>
      </c>
    </row>
    <row r="100" spans="1:3" x14ac:dyDescent="0.3">
      <c r="A100" s="5">
        <v>39223</v>
      </c>
      <c r="B100" s="6">
        <v>598.22847999999999</v>
      </c>
      <c r="C100" s="6">
        <f t="shared" si="1"/>
        <v>-8.6937599999999975</v>
      </c>
    </row>
    <row r="101" spans="1:3" x14ac:dyDescent="0.3">
      <c r="A101" s="5">
        <v>39224</v>
      </c>
      <c r="B101" s="6">
        <v>588.62144000000001</v>
      </c>
      <c r="C101" s="6">
        <f t="shared" si="1"/>
        <v>-9.6070399999999836</v>
      </c>
    </row>
    <row r="102" spans="1:3" x14ac:dyDescent="0.3">
      <c r="A102" s="5">
        <v>39225</v>
      </c>
      <c r="B102" s="6">
        <v>578.90624000000003</v>
      </c>
      <c r="C102" s="6">
        <f t="shared" si="1"/>
        <v>-9.7151999999999816</v>
      </c>
    </row>
    <row r="103" spans="1:3" x14ac:dyDescent="0.3">
      <c r="A103" s="5">
        <v>39226</v>
      </c>
      <c r="B103" s="6">
        <v>581.35360000000003</v>
      </c>
      <c r="C103" s="6">
        <f t="shared" si="1"/>
        <v>2.4473600000000033</v>
      </c>
    </row>
    <row r="104" spans="1:3" x14ac:dyDescent="0.3">
      <c r="A104" s="5">
        <v>39227</v>
      </c>
      <c r="B104" s="6">
        <v>582.80383999999992</v>
      </c>
      <c r="C104" s="6">
        <f t="shared" si="1"/>
        <v>1.4502399999998943</v>
      </c>
    </row>
    <row r="105" spans="1:3" x14ac:dyDescent="0.3">
      <c r="A105" s="5">
        <v>39231</v>
      </c>
      <c r="B105" s="6">
        <v>576.15807999999993</v>
      </c>
      <c r="C105" s="6">
        <f t="shared" si="1"/>
        <v>-6.6457599999999957</v>
      </c>
    </row>
    <row r="106" spans="1:3" x14ac:dyDescent="0.3">
      <c r="A106" s="5">
        <v>39232</v>
      </c>
      <c r="B106" s="6">
        <v>559.73760000000004</v>
      </c>
      <c r="C106" s="6">
        <f t="shared" si="1"/>
        <v>-16.420479999999884</v>
      </c>
    </row>
    <row r="107" spans="1:3" x14ac:dyDescent="0.3">
      <c r="A107" s="5">
        <v>39233</v>
      </c>
      <c r="B107" s="6">
        <v>562.59264000000007</v>
      </c>
      <c r="C107" s="6">
        <f t="shared" si="1"/>
        <v>2.8550400000000309</v>
      </c>
    </row>
    <row r="108" spans="1:3" x14ac:dyDescent="0.3">
      <c r="A108" s="5">
        <v>39234</v>
      </c>
      <c r="B108" s="6">
        <v>562.78080000000011</v>
      </c>
      <c r="C108" s="6">
        <f t="shared" si="1"/>
        <v>0.18816000000003896</v>
      </c>
    </row>
    <row r="109" spans="1:3" x14ac:dyDescent="0.3">
      <c r="A109" s="5">
        <v>39237</v>
      </c>
      <c r="B109" s="6">
        <v>571.19808</v>
      </c>
      <c r="C109" s="6">
        <f t="shared" si="1"/>
        <v>8.4172799999998915</v>
      </c>
    </row>
    <row r="110" spans="1:3" x14ac:dyDescent="0.3">
      <c r="A110" s="5">
        <v>39238</v>
      </c>
      <c r="B110" s="6">
        <v>564.37248</v>
      </c>
      <c r="C110" s="6">
        <f t="shared" si="1"/>
        <v>-6.8256000000000085</v>
      </c>
    </row>
    <row r="111" spans="1:3" x14ac:dyDescent="0.3">
      <c r="A111" s="5">
        <v>39239</v>
      </c>
      <c r="B111" s="6">
        <v>558.87231999999995</v>
      </c>
      <c r="C111" s="6">
        <f t="shared" si="1"/>
        <v>-5.5001600000000508</v>
      </c>
    </row>
    <row r="112" spans="1:3" x14ac:dyDescent="0.3">
      <c r="A112" s="5">
        <v>39240</v>
      </c>
      <c r="B112" s="6">
        <v>567.10016000000007</v>
      </c>
      <c r="C112" s="6">
        <f t="shared" si="1"/>
        <v>8.2278400000001284</v>
      </c>
    </row>
    <row r="113" spans="1:3" x14ac:dyDescent="0.3">
      <c r="A113" s="5">
        <v>39241</v>
      </c>
      <c r="B113" s="6">
        <v>554.95104000000003</v>
      </c>
      <c r="C113" s="6">
        <f t="shared" si="1"/>
        <v>-12.149120000000039</v>
      </c>
    </row>
    <row r="114" spans="1:3" x14ac:dyDescent="0.3">
      <c r="A114" s="5">
        <v>39244</v>
      </c>
      <c r="B114" s="6">
        <v>556.82560000000001</v>
      </c>
      <c r="C114" s="6">
        <f t="shared" si="1"/>
        <v>1.874559999999974</v>
      </c>
    </row>
    <row r="115" spans="1:3" x14ac:dyDescent="0.3">
      <c r="A115" s="5">
        <v>39245</v>
      </c>
      <c r="B115" s="6">
        <v>560.63936000000001</v>
      </c>
      <c r="C115" s="6">
        <f t="shared" si="1"/>
        <v>3.813760000000002</v>
      </c>
    </row>
    <row r="116" spans="1:3" x14ac:dyDescent="0.3">
      <c r="A116" s="5">
        <v>39246</v>
      </c>
      <c r="B116" s="6">
        <v>565.02143999999998</v>
      </c>
      <c r="C116" s="6">
        <f t="shared" si="1"/>
        <v>4.3820799999999736</v>
      </c>
    </row>
    <row r="117" spans="1:3" x14ac:dyDescent="0.3">
      <c r="A117" s="5">
        <v>39247</v>
      </c>
      <c r="B117" s="6">
        <v>576.75776000000008</v>
      </c>
      <c r="C117" s="6">
        <f t="shared" si="1"/>
        <v>11.736320000000092</v>
      </c>
    </row>
    <row r="118" spans="1:3" x14ac:dyDescent="0.3">
      <c r="A118" s="5">
        <v>39248</v>
      </c>
      <c r="B118" s="6">
        <v>590.87423999999999</v>
      </c>
      <c r="C118" s="6">
        <f t="shared" si="1"/>
        <v>14.11647999999991</v>
      </c>
    </row>
    <row r="119" spans="1:3" x14ac:dyDescent="0.3">
      <c r="A119" s="5">
        <v>39251</v>
      </c>
      <c r="B119" s="6">
        <v>589.40928000000008</v>
      </c>
      <c r="C119" s="6">
        <f t="shared" si="1"/>
        <v>-1.4649599999999054</v>
      </c>
    </row>
    <row r="120" spans="1:3" x14ac:dyDescent="0.3">
      <c r="A120" s="5">
        <v>39252</v>
      </c>
      <c r="B120" s="6">
        <v>577.47007999999994</v>
      </c>
      <c r="C120" s="6">
        <f t="shared" si="1"/>
        <v>-11.939200000000142</v>
      </c>
    </row>
    <row r="121" spans="1:3" x14ac:dyDescent="0.3">
      <c r="A121" s="5">
        <v>39253</v>
      </c>
      <c r="B121" s="6">
        <v>567.5590400000001</v>
      </c>
      <c r="C121" s="6">
        <f t="shared" si="1"/>
        <v>-9.9110399999998435</v>
      </c>
    </row>
    <row r="122" spans="1:3" x14ac:dyDescent="0.3">
      <c r="A122" s="5">
        <v>39254</v>
      </c>
      <c r="B122" s="6">
        <v>578.61760000000004</v>
      </c>
      <c r="C122" s="6">
        <f t="shared" si="1"/>
        <v>11.058559999999943</v>
      </c>
    </row>
    <row r="123" spans="1:3" x14ac:dyDescent="0.3">
      <c r="A123" s="5">
        <v>39255</v>
      </c>
      <c r="B123" s="6">
        <v>582.66368000000011</v>
      </c>
      <c r="C123" s="6">
        <f t="shared" si="1"/>
        <v>4.0460800000000745</v>
      </c>
    </row>
    <row r="124" spans="1:3" x14ac:dyDescent="0.3">
      <c r="A124" s="5">
        <v>39258</v>
      </c>
      <c r="B124" s="6">
        <v>575.71648000000005</v>
      </c>
      <c r="C124" s="6">
        <f t="shared" si="1"/>
        <v>-6.9472000000000662</v>
      </c>
    </row>
    <row r="125" spans="1:3" x14ac:dyDescent="0.3">
      <c r="A125" s="5">
        <v>39259</v>
      </c>
      <c r="B125" s="6">
        <v>568.20992000000001</v>
      </c>
      <c r="C125" s="6">
        <f t="shared" si="1"/>
        <v>-7.5065600000000359</v>
      </c>
    </row>
    <row r="126" spans="1:3" x14ac:dyDescent="0.3">
      <c r="A126" s="5">
        <v>39260</v>
      </c>
      <c r="B126" s="6">
        <v>566.88256000000001</v>
      </c>
      <c r="C126" s="6">
        <f t="shared" si="1"/>
        <v>-1.3273599999999988</v>
      </c>
    </row>
    <row r="127" spans="1:3" x14ac:dyDescent="0.3">
      <c r="A127" s="5">
        <v>39261</v>
      </c>
      <c r="B127" s="6">
        <v>567.01119999999992</v>
      </c>
      <c r="C127" s="6">
        <f t="shared" si="1"/>
        <v>0.12863999999990483</v>
      </c>
    </row>
    <row r="128" spans="1:3" x14ac:dyDescent="0.3">
      <c r="A128" s="5">
        <v>39262</v>
      </c>
      <c r="B128" s="6">
        <v>570.93183999999997</v>
      </c>
      <c r="C128" s="6">
        <f t="shared" si="1"/>
        <v>3.9206400000000485</v>
      </c>
    </row>
    <row r="129" spans="1:3" x14ac:dyDescent="0.3">
      <c r="A129" s="5">
        <v>39265</v>
      </c>
      <c r="B129" s="6">
        <v>561.59040000000005</v>
      </c>
      <c r="C129" s="6">
        <f t="shared" si="1"/>
        <v>-9.3414399999999205</v>
      </c>
    </row>
    <row r="130" spans="1:3" x14ac:dyDescent="0.3">
      <c r="A130" s="5">
        <v>39266</v>
      </c>
      <c r="B130" s="6">
        <v>566.64959999999996</v>
      </c>
      <c r="C130" s="6">
        <f t="shared" si="1"/>
        <v>5.0591999999999189</v>
      </c>
    </row>
    <row r="131" spans="1:3" x14ac:dyDescent="0.3">
      <c r="A131" s="5">
        <v>39267</v>
      </c>
      <c r="B131" s="6">
        <v>569.35744</v>
      </c>
      <c r="C131" s="6">
        <f t="shared" si="1"/>
        <v>2.7078400000000329</v>
      </c>
    </row>
    <row r="132" spans="1:3" x14ac:dyDescent="0.3">
      <c r="A132" s="5">
        <v>39268</v>
      </c>
      <c r="B132" s="6">
        <v>566.73983999999996</v>
      </c>
      <c r="C132" s="6">
        <f t="shared" si="1"/>
        <v>-2.6176000000000386</v>
      </c>
    </row>
    <row r="133" spans="1:3" x14ac:dyDescent="0.3">
      <c r="A133" s="5">
        <v>39269</v>
      </c>
      <c r="B133" s="6">
        <v>580.54528000000005</v>
      </c>
      <c r="C133" s="6">
        <f t="shared" ref="C133:C196" si="2">B133-B132</f>
        <v>13.80544000000009</v>
      </c>
    </row>
    <row r="134" spans="1:3" x14ac:dyDescent="0.3">
      <c r="A134" s="5">
        <v>39272</v>
      </c>
      <c r="B134" s="6">
        <v>587.18848000000003</v>
      </c>
      <c r="C134" s="6">
        <f t="shared" si="2"/>
        <v>6.6431999999999789</v>
      </c>
    </row>
    <row r="135" spans="1:3" x14ac:dyDescent="0.3">
      <c r="A135" s="5">
        <v>39273</v>
      </c>
      <c r="B135" s="6">
        <v>592.45952</v>
      </c>
      <c r="C135" s="6">
        <f t="shared" si="2"/>
        <v>5.2710399999999709</v>
      </c>
    </row>
    <row r="136" spans="1:3" x14ac:dyDescent="0.3">
      <c r="A136" s="5">
        <v>39274</v>
      </c>
      <c r="B136" s="6">
        <v>580.49407999999994</v>
      </c>
      <c r="C136" s="6">
        <f t="shared" si="2"/>
        <v>-11.965440000000058</v>
      </c>
    </row>
    <row r="137" spans="1:3" x14ac:dyDescent="0.3">
      <c r="A137" s="5">
        <v>39275</v>
      </c>
      <c r="B137" s="6">
        <v>570.89023999999995</v>
      </c>
      <c r="C137" s="6">
        <f t="shared" si="2"/>
        <v>-9.6038399999999911</v>
      </c>
    </row>
    <row r="138" spans="1:3" x14ac:dyDescent="0.3">
      <c r="A138" s="5">
        <v>39276</v>
      </c>
      <c r="B138" s="6">
        <v>562.27840000000003</v>
      </c>
      <c r="C138" s="6">
        <f t="shared" si="2"/>
        <v>-8.6118399999999156</v>
      </c>
    </row>
    <row r="139" spans="1:3" x14ac:dyDescent="0.3">
      <c r="A139" s="5">
        <v>39279</v>
      </c>
      <c r="B139" s="6">
        <v>553.98464000000001</v>
      </c>
      <c r="C139" s="6">
        <f t="shared" si="2"/>
        <v>-8.2937600000000202</v>
      </c>
    </row>
    <row r="140" spans="1:3" x14ac:dyDescent="0.3">
      <c r="A140" s="5">
        <v>39280</v>
      </c>
      <c r="B140" s="6">
        <v>533.17759999999998</v>
      </c>
      <c r="C140" s="6">
        <f t="shared" si="2"/>
        <v>-20.807040000000029</v>
      </c>
    </row>
    <row r="141" spans="1:3" x14ac:dyDescent="0.3">
      <c r="A141" s="5">
        <v>39281</v>
      </c>
      <c r="B141" s="6">
        <v>536.26495999999997</v>
      </c>
      <c r="C141" s="6">
        <f t="shared" si="2"/>
        <v>3.0873599999999897</v>
      </c>
    </row>
    <row r="142" spans="1:3" x14ac:dyDescent="0.3">
      <c r="A142" s="5">
        <v>39282</v>
      </c>
      <c r="B142" s="6">
        <v>531.54240000000004</v>
      </c>
      <c r="C142" s="6">
        <f t="shared" si="2"/>
        <v>-4.7225599999999304</v>
      </c>
    </row>
    <row r="143" spans="1:3" x14ac:dyDescent="0.3">
      <c r="A143" s="5">
        <v>39283</v>
      </c>
      <c r="B143" s="6">
        <v>533.98016000000007</v>
      </c>
      <c r="C143" s="6">
        <f t="shared" si="2"/>
        <v>2.4377600000000257</v>
      </c>
    </row>
    <row r="144" spans="1:3" x14ac:dyDescent="0.3">
      <c r="A144" s="5">
        <v>39286</v>
      </c>
      <c r="B144" s="6">
        <v>517.08992000000001</v>
      </c>
      <c r="C144" s="6">
        <f t="shared" si="2"/>
        <v>-16.890240000000063</v>
      </c>
    </row>
    <row r="145" spans="1:3" x14ac:dyDescent="0.3">
      <c r="A145" s="5">
        <v>39287</v>
      </c>
      <c r="B145" s="6">
        <v>502.99328000000003</v>
      </c>
      <c r="C145" s="6">
        <f t="shared" si="2"/>
        <v>-14.096639999999979</v>
      </c>
    </row>
    <row r="146" spans="1:3" x14ac:dyDescent="0.3">
      <c r="A146" s="5">
        <v>39288</v>
      </c>
      <c r="B146" s="6">
        <v>507.68959999999998</v>
      </c>
      <c r="C146" s="6">
        <f t="shared" si="2"/>
        <v>4.6963199999999574</v>
      </c>
    </row>
    <row r="147" spans="1:3" x14ac:dyDescent="0.3">
      <c r="A147" s="5">
        <v>39289</v>
      </c>
      <c r="B147" s="6">
        <v>527.28192000000001</v>
      </c>
      <c r="C147" s="6">
        <f t="shared" si="2"/>
        <v>19.592320000000029</v>
      </c>
    </row>
    <row r="148" spans="1:3" x14ac:dyDescent="0.3">
      <c r="A148" s="5">
        <v>39290</v>
      </c>
      <c r="B148" s="6">
        <v>528.61631999999997</v>
      </c>
      <c r="C148" s="6">
        <f t="shared" si="2"/>
        <v>1.3343999999999596</v>
      </c>
    </row>
    <row r="149" spans="1:3" x14ac:dyDescent="0.3">
      <c r="A149" s="5">
        <v>39293</v>
      </c>
      <c r="B149" s="6">
        <v>524.25855999999999</v>
      </c>
      <c r="C149" s="6">
        <f t="shared" si="2"/>
        <v>-4.3577599999999848</v>
      </c>
    </row>
    <row r="150" spans="1:3" x14ac:dyDescent="0.3">
      <c r="A150" s="5">
        <v>39294</v>
      </c>
      <c r="B150" s="6">
        <v>527.04383999999993</v>
      </c>
      <c r="C150" s="6">
        <f t="shared" si="2"/>
        <v>2.7852799999999434</v>
      </c>
    </row>
    <row r="151" spans="1:3" x14ac:dyDescent="0.3">
      <c r="A151" s="5">
        <v>39295</v>
      </c>
      <c r="B151" s="6">
        <v>532.06399999999996</v>
      </c>
      <c r="C151" s="6">
        <f t="shared" si="2"/>
        <v>5.0201600000000326</v>
      </c>
    </row>
    <row r="152" spans="1:3" x14ac:dyDescent="0.3">
      <c r="A152" s="5">
        <v>39296</v>
      </c>
      <c r="B152" s="6">
        <v>523.53535999999997</v>
      </c>
      <c r="C152" s="6">
        <f t="shared" si="2"/>
        <v>-8.5286399999999958</v>
      </c>
    </row>
    <row r="153" spans="1:3" x14ac:dyDescent="0.3">
      <c r="A153" s="5">
        <v>39297</v>
      </c>
      <c r="B153" s="6">
        <v>525.31200000000001</v>
      </c>
      <c r="C153" s="6">
        <f t="shared" si="2"/>
        <v>1.7766400000000431</v>
      </c>
    </row>
    <row r="154" spans="1:3" x14ac:dyDescent="0.3">
      <c r="A154" s="5">
        <v>39300</v>
      </c>
      <c r="B154" s="6">
        <v>511.37471999999997</v>
      </c>
      <c r="C154" s="6">
        <f t="shared" si="2"/>
        <v>-13.937280000000044</v>
      </c>
    </row>
    <row r="155" spans="1:3" x14ac:dyDescent="0.3">
      <c r="A155" s="5">
        <v>39301</v>
      </c>
      <c r="B155" s="6">
        <v>501.81888000000004</v>
      </c>
      <c r="C155" s="6">
        <f t="shared" si="2"/>
        <v>-9.5558399999999324</v>
      </c>
    </row>
    <row r="156" spans="1:3" x14ac:dyDescent="0.3">
      <c r="A156" s="5">
        <v>39302</v>
      </c>
      <c r="B156" s="6">
        <v>511.19744000000003</v>
      </c>
      <c r="C156" s="6">
        <f t="shared" si="2"/>
        <v>9.3785599999999931</v>
      </c>
    </row>
    <row r="157" spans="1:3" x14ac:dyDescent="0.3">
      <c r="A157" s="5">
        <v>39303</v>
      </c>
      <c r="B157" s="6">
        <v>499.1456</v>
      </c>
      <c r="C157" s="6">
        <f t="shared" si="2"/>
        <v>-12.051840000000027</v>
      </c>
    </row>
    <row r="158" spans="1:3" x14ac:dyDescent="0.3">
      <c r="A158" s="5">
        <v>39304</v>
      </c>
      <c r="B158" s="6">
        <v>502.24640000000005</v>
      </c>
      <c r="C158" s="6">
        <f t="shared" si="2"/>
        <v>3.1008000000000493</v>
      </c>
    </row>
    <row r="159" spans="1:3" x14ac:dyDescent="0.3">
      <c r="A159" s="5">
        <v>39307</v>
      </c>
      <c r="B159" s="6">
        <v>512.88</v>
      </c>
      <c r="C159" s="6">
        <f t="shared" si="2"/>
        <v>10.633599999999944</v>
      </c>
    </row>
    <row r="160" spans="1:3" x14ac:dyDescent="0.3">
      <c r="A160" s="5">
        <v>39308</v>
      </c>
      <c r="B160" s="6">
        <v>502.40384000000006</v>
      </c>
      <c r="C160" s="6">
        <f t="shared" si="2"/>
        <v>-10.476159999999936</v>
      </c>
    </row>
    <row r="161" spans="1:3" x14ac:dyDescent="0.3">
      <c r="A161" s="5">
        <v>39309</v>
      </c>
      <c r="B161" s="6">
        <v>522.52415999999994</v>
      </c>
      <c r="C161" s="6">
        <f t="shared" si="2"/>
        <v>20.120319999999879</v>
      </c>
    </row>
    <row r="162" spans="1:3" x14ac:dyDescent="0.3">
      <c r="A162" s="5">
        <v>39310</v>
      </c>
      <c r="B162" s="6">
        <v>511.91808000000003</v>
      </c>
      <c r="C162" s="6">
        <f t="shared" si="2"/>
        <v>-10.606079999999906</v>
      </c>
    </row>
    <row r="163" spans="1:3" x14ac:dyDescent="0.3">
      <c r="A163" s="5">
        <v>39311</v>
      </c>
      <c r="B163" s="6">
        <v>520.23104000000001</v>
      </c>
      <c r="C163" s="6">
        <f t="shared" si="2"/>
        <v>8.3129599999999755</v>
      </c>
    </row>
    <row r="164" spans="1:3" x14ac:dyDescent="0.3">
      <c r="A164" s="5">
        <v>39314</v>
      </c>
      <c r="B164" s="6">
        <v>507.37855999999999</v>
      </c>
      <c r="C164" s="6">
        <f t="shared" si="2"/>
        <v>-12.852480000000014</v>
      </c>
    </row>
    <row r="165" spans="1:3" x14ac:dyDescent="0.3">
      <c r="A165" s="5">
        <v>39315</v>
      </c>
      <c r="B165" s="6">
        <v>495.24864000000002</v>
      </c>
      <c r="C165" s="6">
        <f t="shared" si="2"/>
        <v>-12.12991999999997</v>
      </c>
    </row>
    <row r="166" spans="1:3" x14ac:dyDescent="0.3">
      <c r="A166" s="5">
        <v>39316</v>
      </c>
      <c r="B166" s="6">
        <v>491.67104</v>
      </c>
      <c r="C166" s="6">
        <f t="shared" si="2"/>
        <v>-3.5776000000000181</v>
      </c>
    </row>
    <row r="167" spans="1:3" x14ac:dyDescent="0.3">
      <c r="A167" s="5">
        <v>39317</v>
      </c>
      <c r="B167" s="6">
        <v>499.36320000000001</v>
      </c>
      <c r="C167" s="6">
        <f t="shared" si="2"/>
        <v>7.6921600000000012</v>
      </c>
    </row>
    <row r="168" spans="1:3" x14ac:dyDescent="0.3">
      <c r="A168" s="5">
        <v>39318</v>
      </c>
      <c r="B168" s="6">
        <v>513.87775999999997</v>
      </c>
      <c r="C168" s="6">
        <f t="shared" si="2"/>
        <v>14.51455999999996</v>
      </c>
    </row>
    <row r="169" spans="1:3" x14ac:dyDescent="0.3">
      <c r="A169" s="5">
        <v>39322</v>
      </c>
      <c r="B169" s="6">
        <v>519.64736000000005</v>
      </c>
      <c r="C169" s="6">
        <f t="shared" si="2"/>
        <v>5.7696000000000822</v>
      </c>
    </row>
    <row r="170" spans="1:3" x14ac:dyDescent="0.3">
      <c r="A170" s="5">
        <v>39323</v>
      </c>
      <c r="B170" s="6">
        <v>528.18943999999999</v>
      </c>
      <c r="C170" s="6">
        <f t="shared" si="2"/>
        <v>8.5420799999999417</v>
      </c>
    </row>
    <row r="171" spans="1:3" x14ac:dyDescent="0.3">
      <c r="A171" s="5">
        <v>39324</v>
      </c>
      <c r="B171" s="6">
        <v>529.86496</v>
      </c>
      <c r="C171" s="6">
        <f t="shared" si="2"/>
        <v>1.6755200000000059</v>
      </c>
    </row>
    <row r="172" spans="1:3" x14ac:dyDescent="0.3">
      <c r="A172" s="5">
        <v>39325</v>
      </c>
      <c r="B172" s="6">
        <v>531.09440000000006</v>
      </c>
      <c r="C172" s="6">
        <f t="shared" si="2"/>
        <v>1.2294400000000678</v>
      </c>
    </row>
    <row r="173" spans="1:3" x14ac:dyDescent="0.3">
      <c r="A173" s="5">
        <v>39328</v>
      </c>
      <c r="B173" s="6">
        <v>538.63168000000007</v>
      </c>
      <c r="C173" s="6">
        <f t="shared" si="2"/>
        <v>7.5372800000000097</v>
      </c>
    </row>
    <row r="174" spans="1:3" x14ac:dyDescent="0.3">
      <c r="A174" s="5">
        <v>39329</v>
      </c>
      <c r="B174" s="6">
        <v>543.37599999999998</v>
      </c>
      <c r="C174" s="6">
        <f t="shared" si="2"/>
        <v>4.7443199999999024</v>
      </c>
    </row>
    <row r="175" spans="1:3" x14ac:dyDescent="0.3">
      <c r="A175" s="5">
        <v>39330</v>
      </c>
      <c r="B175" s="6">
        <v>542.57280000000003</v>
      </c>
      <c r="C175" s="6">
        <f t="shared" si="2"/>
        <v>-0.80319999999994707</v>
      </c>
    </row>
    <row r="176" spans="1:3" x14ac:dyDescent="0.3">
      <c r="A176" s="5">
        <v>39331</v>
      </c>
      <c r="B176" s="6">
        <v>532.57920000000001</v>
      </c>
      <c r="C176" s="6">
        <f t="shared" si="2"/>
        <v>-9.9936000000000149</v>
      </c>
    </row>
    <row r="177" spans="1:3" x14ac:dyDescent="0.3">
      <c r="A177" s="5">
        <v>39332</v>
      </c>
      <c r="B177" s="6">
        <v>511.29664000000002</v>
      </c>
      <c r="C177" s="6">
        <f t="shared" si="2"/>
        <v>-21.282559999999989</v>
      </c>
    </row>
    <row r="178" spans="1:3" x14ac:dyDescent="0.3">
      <c r="A178" s="5">
        <v>39335</v>
      </c>
      <c r="B178" s="6">
        <v>503.072</v>
      </c>
      <c r="C178" s="6">
        <f t="shared" si="2"/>
        <v>-8.2246400000000222</v>
      </c>
    </row>
    <row r="179" spans="1:3" x14ac:dyDescent="0.3">
      <c r="A179" s="5">
        <v>39336</v>
      </c>
      <c r="B179" s="6">
        <v>509.05599999999998</v>
      </c>
      <c r="C179" s="6">
        <f t="shared" si="2"/>
        <v>5.9839999999999804</v>
      </c>
    </row>
    <row r="180" spans="1:3" x14ac:dyDescent="0.3">
      <c r="A180" s="5">
        <v>39337</v>
      </c>
      <c r="B180" s="6">
        <v>509.52256</v>
      </c>
      <c r="C180" s="6">
        <f t="shared" si="2"/>
        <v>0.46656000000001541</v>
      </c>
    </row>
    <row r="181" spans="1:3" x14ac:dyDescent="0.3">
      <c r="A181" s="5">
        <v>39338</v>
      </c>
      <c r="B181" s="6">
        <v>523.01952000000006</v>
      </c>
      <c r="C181" s="6">
        <f t="shared" si="2"/>
        <v>13.496960000000058</v>
      </c>
    </row>
    <row r="182" spans="1:3" x14ac:dyDescent="0.3">
      <c r="A182" s="5">
        <v>39339</v>
      </c>
      <c r="B182" s="6">
        <v>536.21568000000002</v>
      </c>
      <c r="C182" s="6">
        <f t="shared" si="2"/>
        <v>13.196159999999963</v>
      </c>
    </row>
    <row r="183" spans="1:3" x14ac:dyDescent="0.3">
      <c r="A183" s="5">
        <v>39342</v>
      </c>
      <c r="B183" s="6">
        <v>534.05376000000001</v>
      </c>
      <c r="C183" s="6">
        <f t="shared" si="2"/>
        <v>-2.1619200000000092</v>
      </c>
    </row>
    <row r="184" spans="1:3" x14ac:dyDescent="0.3">
      <c r="A184" s="5">
        <v>39343</v>
      </c>
      <c r="B184" s="6">
        <v>524.22144000000003</v>
      </c>
      <c r="C184" s="6">
        <f t="shared" si="2"/>
        <v>-9.8323199999999815</v>
      </c>
    </row>
    <row r="185" spans="1:3" x14ac:dyDescent="0.3">
      <c r="A185" s="5">
        <v>39344</v>
      </c>
      <c r="B185" s="6">
        <v>520.79040000000009</v>
      </c>
      <c r="C185" s="6">
        <f t="shared" si="2"/>
        <v>-3.431039999999939</v>
      </c>
    </row>
    <row r="186" spans="1:3" x14ac:dyDescent="0.3">
      <c r="A186" s="5">
        <v>39345</v>
      </c>
      <c r="B186" s="6">
        <v>517.16224</v>
      </c>
      <c r="C186" s="6">
        <f t="shared" si="2"/>
        <v>-3.6281600000000935</v>
      </c>
    </row>
    <row r="187" spans="1:3" x14ac:dyDescent="0.3">
      <c r="A187" s="5">
        <v>39346</v>
      </c>
      <c r="B187" s="6">
        <v>524.82495999999992</v>
      </c>
      <c r="C187" s="6">
        <f t="shared" si="2"/>
        <v>7.662719999999922</v>
      </c>
    </row>
    <row r="188" spans="1:3" x14ac:dyDescent="0.3">
      <c r="A188" s="5">
        <v>39349</v>
      </c>
      <c r="B188" s="6">
        <v>515.99040000000002</v>
      </c>
      <c r="C188" s="6">
        <f t="shared" si="2"/>
        <v>-8.8345599999998967</v>
      </c>
    </row>
    <row r="189" spans="1:3" x14ac:dyDescent="0.3">
      <c r="A189" s="5">
        <v>39350</v>
      </c>
      <c r="B189" s="6">
        <v>503.9776</v>
      </c>
      <c r="C189" s="6">
        <f t="shared" si="2"/>
        <v>-12.012800000000027</v>
      </c>
    </row>
    <row r="190" spans="1:3" x14ac:dyDescent="0.3">
      <c r="A190" s="5">
        <v>39351</v>
      </c>
      <c r="B190" s="6">
        <v>496.82815999999997</v>
      </c>
      <c r="C190" s="6">
        <f t="shared" si="2"/>
        <v>-7.1494400000000269</v>
      </c>
    </row>
    <row r="191" spans="1:3" x14ac:dyDescent="0.3">
      <c r="A191" s="5">
        <v>39352</v>
      </c>
      <c r="B191" s="6">
        <v>510.27071999999998</v>
      </c>
      <c r="C191" s="6">
        <f t="shared" si="2"/>
        <v>13.442560000000014</v>
      </c>
    </row>
    <row r="192" spans="1:3" x14ac:dyDescent="0.3">
      <c r="A192" s="5">
        <v>39353</v>
      </c>
      <c r="B192" s="6">
        <v>511.93600000000004</v>
      </c>
      <c r="C192" s="6">
        <f t="shared" si="2"/>
        <v>1.6652800000000525</v>
      </c>
    </row>
    <row r="193" spans="1:3" x14ac:dyDescent="0.3">
      <c r="A193" s="5">
        <v>39356</v>
      </c>
      <c r="B193" s="6">
        <v>497.05023999999997</v>
      </c>
      <c r="C193" s="6">
        <f t="shared" si="2"/>
        <v>-14.885760000000062</v>
      </c>
    </row>
    <row r="194" spans="1:3" x14ac:dyDescent="0.3">
      <c r="A194" s="5">
        <v>39357</v>
      </c>
      <c r="B194" s="6">
        <v>489.65376000000003</v>
      </c>
      <c r="C194" s="6">
        <f t="shared" si="2"/>
        <v>-7.39647999999994</v>
      </c>
    </row>
    <row r="195" spans="1:3" x14ac:dyDescent="0.3">
      <c r="A195" s="5">
        <v>39358</v>
      </c>
      <c r="B195" s="6">
        <v>498.73088000000001</v>
      </c>
      <c r="C195" s="6">
        <f t="shared" si="2"/>
        <v>9.0771199999999794</v>
      </c>
    </row>
    <row r="196" spans="1:3" x14ac:dyDescent="0.3">
      <c r="A196" s="5">
        <v>39359</v>
      </c>
      <c r="B196" s="6">
        <v>502.34240000000005</v>
      </c>
      <c r="C196" s="6">
        <f t="shared" si="2"/>
        <v>3.6115200000000414</v>
      </c>
    </row>
    <row r="197" spans="1:3" x14ac:dyDescent="0.3">
      <c r="A197" s="5">
        <v>39360</v>
      </c>
      <c r="B197" s="6">
        <v>514.95871999999997</v>
      </c>
      <c r="C197" s="6">
        <f t="shared" ref="C197:C254" si="3">B197-B196</f>
        <v>12.616319999999916</v>
      </c>
    </row>
    <row r="198" spans="1:3" x14ac:dyDescent="0.3">
      <c r="A198" s="5">
        <v>39363</v>
      </c>
      <c r="B198" s="6">
        <v>510.10368</v>
      </c>
      <c r="C198" s="6">
        <f t="shared" si="3"/>
        <v>-4.855039999999974</v>
      </c>
    </row>
    <row r="199" spans="1:3" x14ac:dyDescent="0.3">
      <c r="A199" s="5">
        <v>39364</v>
      </c>
      <c r="B199" s="6">
        <v>516.79423999999995</v>
      </c>
      <c r="C199" s="6">
        <f t="shared" si="3"/>
        <v>6.6905599999999481</v>
      </c>
    </row>
    <row r="200" spans="1:3" x14ac:dyDescent="0.3">
      <c r="A200" s="5">
        <v>39365</v>
      </c>
      <c r="B200" s="6">
        <v>504.25152000000003</v>
      </c>
      <c r="C200" s="6">
        <f t="shared" si="3"/>
        <v>-12.542719999999917</v>
      </c>
    </row>
    <row r="201" spans="1:3" x14ac:dyDescent="0.3">
      <c r="A201" s="5">
        <v>39366</v>
      </c>
      <c r="B201" s="6">
        <v>518.80064000000004</v>
      </c>
      <c r="C201" s="6">
        <f t="shared" si="3"/>
        <v>14.549120000000016</v>
      </c>
    </row>
    <row r="202" spans="1:3" x14ac:dyDescent="0.3">
      <c r="A202" s="5">
        <v>39367</v>
      </c>
      <c r="B202" s="6">
        <v>516.84735999999998</v>
      </c>
      <c r="C202" s="6">
        <f t="shared" si="3"/>
        <v>-1.9532800000000634</v>
      </c>
    </row>
    <row r="203" spans="1:3" x14ac:dyDescent="0.3">
      <c r="A203" s="5">
        <v>39370</v>
      </c>
      <c r="B203" s="6">
        <v>523.6</v>
      </c>
      <c r="C203" s="6">
        <f t="shared" si="3"/>
        <v>6.7526400000000422</v>
      </c>
    </row>
    <row r="204" spans="1:3" x14ac:dyDescent="0.3">
      <c r="A204" s="5">
        <v>39371</v>
      </c>
      <c r="B204" s="6">
        <v>542.13760000000002</v>
      </c>
      <c r="C204" s="6">
        <f t="shared" si="3"/>
        <v>18.537599999999998</v>
      </c>
    </row>
    <row r="205" spans="1:3" x14ac:dyDescent="0.3">
      <c r="A205" s="5">
        <v>39372</v>
      </c>
      <c r="B205" s="6">
        <v>541.53408000000002</v>
      </c>
      <c r="C205" s="6">
        <f t="shared" si="3"/>
        <v>-0.60352000000000317</v>
      </c>
    </row>
    <row r="206" spans="1:3" x14ac:dyDescent="0.3">
      <c r="A206" s="5">
        <v>39373</v>
      </c>
      <c r="B206" s="6">
        <v>540.83328000000006</v>
      </c>
      <c r="C206" s="6">
        <f t="shared" si="3"/>
        <v>-0.70079999999995835</v>
      </c>
    </row>
    <row r="207" spans="1:3" x14ac:dyDescent="0.3">
      <c r="A207" s="5">
        <v>39374</v>
      </c>
      <c r="B207" s="6">
        <v>540.31935999999996</v>
      </c>
      <c r="C207" s="6">
        <f t="shared" si="3"/>
        <v>-0.5139200000000983</v>
      </c>
    </row>
    <row r="208" spans="1:3" x14ac:dyDescent="0.3">
      <c r="A208" s="5">
        <v>39377</v>
      </c>
      <c r="B208" s="6">
        <v>525.42207999999994</v>
      </c>
      <c r="C208" s="6">
        <f t="shared" si="3"/>
        <v>-14.897280000000023</v>
      </c>
    </row>
    <row r="209" spans="1:3" x14ac:dyDescent="0.3">
      <c r="A209" s="5">
        <v>39378</v>
      </c>
      <c r="B209" s="6">
        <v>523.37152000000003</v>
      </c>
      <c r="C209" s="6">
        <f t="shared" si="3"/>
        <v>-2.0505599999999049</v>
      </c>
    </row>
    <row r="210" spans="1:3" x14ac:dyDescent="0.3">
      <c r="A210" s="5">
        <v>39379</v>
      </c>
      <c r="B210" s="6">
        <v>531.91552000000001</v>
      </c>
      <c r="C210" s="6">
        <f t="shared" si="3"/>
        <v>8.5439999999999827</v>
      </c>
    </row>
    <row r="211" spans="1:3" x14ac:dyDescent="0.3">
      <c r="A211" s="5">
        <v>39380</v>
      </c>
      <c r="B211" s="6">
        <v>541.94880000000001</v>
      </c>
      <c r="C211" s="6">
        <f t="shared" si="3"/>
        <v>10.033279999999991</v>
      </c>
    </row>
    <row r="212" spans="1:3" x14ac:dyDescent="0.3">
      <c r="A212" s="5">
        <v>39381</v>
      </c>
      <c r="B212" s="6">
        <v>552.08127999999999</v>
      </c>
      <c r="C212" s="6">
        <f t="shared" si="3"/>
        <v>10.132479999999987</v>
      </c>
    </row>
    <row r="213" spans="1:3" x14ac:dyDescent="0.3">
      <c r="A213" s="5">
        <v>39384</v>
      </c>
      <c r="B213" s="6">
        <v>566.78207999999995</v>
      </c>
      <c r="C213" s="6">
        <f t="shared" si="3"/>
        <v>14.700799999999958</v>
      </c>
    </row>
    <row r="214" spans="1:3" x14ac:dyDescent="0.3">
      <c r="A214" s="5">
        <v>39385</v>
      </c>
      <c r="B214" s="6">
        <v>563.74720000000002</v>
      </c>
      <c r="C214" s="6">
        <f t="shared" si="3"/>
        <v>-3.0348799999999301</v>
      </c>
    </row>
    <row r="215" spans="1:3" x14ac:dyDescent="0.3">
      <c r="A215" s="5">
        <v>39386</v>
      </c>
      <c r="B215" s="6">
        <v>571.64800000000002</v>
      </c>
      <c r="C215" s="6">
        <f t="shared" si="3"/>
        <v>7.9008000000000038</v>
      </c>
    </row>
    <row r="216" spans="1:3" x14ac:dyDescent="0.3">
      <c r="A216" s="5">
        <v>39387</v>
      </c>
      <c r="B216" s="6">
        <v>589.72352000000001</v>
      </c>
      <c r="C216" s="6">
        <f t="shared" si="3"/>
        <v>18.075519999999983</v>
      </c>
    </row>
    <row r="217" spans="1:3" x14ac:dyDescent="0.3">
      <c r="A217" s="5">
        <v>39388</v>
      </c>
      <c r="B217" s="6">
        <v>597.73056000000008</v>
      </c>
      <c r="C217" s="6">
        <f t="shared" si="3"/>
        <v>8.0070400000000745</v>
      </c>
    </row>
    <row r="218" spans="1:3" x14ac:dyDescent="0.3">
      <c r="A218" s="5">
        <v>39391</v>
      </c>
      <c r="B218" s="6">
        <v>590.55616000000009</v>
      </c>
      <c r="C218" s="6">
        <f t="shared" si="3"/>
        <v>-7.1743999999999915</v>
      </c>
    </row>
    <row r="219" spans="1:3" x14ac:dyDescent="0.3">
      <c r="A219" s="5">
        <v>39392</v>
      </c>
      <c r="B219" s="6">
        <v>594.54272000000003</v>
      </c>
      <c r="C219" s="6">
        <f t="shared" si="3"/>
        <v>3.9865599999999404</v>
      </c>
    </row>
    <row r="220" spans="1:3" x14ac:dyDescent="0.3">
      <c r="A220" s="5">
        <v>39393</v>
      </c>
      <c r="B220" s="6">
        <v>592.44736</v>
      </c>
      <c r="C220" s="6">
        <f t="shared" si="3"/>
        <v>-2.0953600000000279</v>
      </c>
    </row>
    <row r="221" spans="1:3" x14ac:dyDescent="0.3">
      <c r="A221" s="5">
        <v>39394</v>
      </c>
      <c r="B221" s="6">
        <v>598.11583999999993</v>
      </c>
      <c r="C221" s="6">
        <f t="shared" si="3"/>
        <v>5.6684799999999314</v>
      </c>
    </row>
    <row r="222" spans="1:3" x14ac:dyDescent="0.3">
      <c r="A222" s="5">
        <v>39395</v>
      </c>
      <c r="B222" s="6">
        <v>588.23040000000003</v>
      </c>
      <c r="C222" s="6">
        <f t="shared" si="3"/>
        <v>-9.8854399999999032</v>
      </c>
    </row>
    <row r="223" spans="1:3" x14ac:dyDescent="0.3">
      <c r="A223" s="5">
        <v>39398</v>
      </c>
      <c r="B223" s="6">
        <v>586.69888000000003</v>
      </c>
      <c r="C223" s="6">
        <f t="shared" si="3"/>
        <v>-1.5315200000000004</v>
      </c>
    </row>
    <row r="224" spans="1:3" x14ac:dyDescent="0.3">
      <c r="A224" s="5">
        <v>39399</v>
      </c>
      <c r="B224" s="6">
        <v>571.25504000000001</v>
      </c>
      <c r="C224" s="6">
        <f t="shared" si="3"/>
        <v>-15.443840000000023</v>
      </c>
    </row>
    <row r="225" spans="1:3" x14ac:dyDescent="0.3">
      <c r="A225" s="5">
        <v>39400</v>
      </c>
      <c r="B225" s="6">
        <v>568.31680000000006</v>
      </c>
      <c r="C225" s="6">
        <f t="shared" si="3"/>
        <v>-2.9382399999999507</v>
      </c>
    </row>
    <row r="226" spans="1:3" x14ac:dyDescent="0.3">
      <c r="A226" s="5">
        <v>39401</v>
      </c>
      <c r="B226" s="6">
        <v>562.81856000000005</v>
      </c>
      <c r="C226" s="6">
        <f t="shared" si="3"/>
        <v>-5.4982400000000098</v>
      </c>
    </row>
    <row r="227" spans="1:3" x14ac:dyDescent="0.3">
      <c r="A227" s="5">
        <v>39402</v>
      </c>
      <c r="B227" s="6">
        <v>573.93280000000004</v>
      </c>
      <c r="C227" s="6">
        <f t="shared" si="3"/>
        <v>11.114239999999995</v>
      </c>
    </row>
    <row r="228" spans="1:3" x14ac:dyDescent="0.3">
      <c r="A228" s="5">
        <v>39405</v>
      </c>
      <c r="B228" s="6">
        <v>571.05408</v>
      </c>
      <c r="C228" s="6">
        <f t="shared" si="3"/>
        <v>-2.8787200000000439</v>
      </c>
    </row>
    <row r="229" spans="1:3" x14ac:dyDescent="0.3">
      <c r="A229" s="5">
        <v>39406</v>
      </c>
      <c r="B229" s="6">
        <v>573.16863999999998</v>
      </c>
      <c r="C229" s="6">
        <f t="shared" si="3"/>
        <v>2.1145599999999831</v>
      </c>
    </row>
    <row r="230" spans="1:3" x14ac:dyDescent="0.3">
      <c r="A230" s="5">
        <v>39407</v>
      </c>
      <c r="B230" s="6">
        <v>577.47328000000005</v>
      </c>
      <c r="C230" s="6">
        <f t="shared" si="3"/>
        <v>4.3046400000000631</v>
      </c>
    </row>
    <row r="231" spans="1:3" x14ac:dyDescent="0.3">
      <c r="A231" s="5">
        <v>39408</v>
      </c>
      <c r="B231" s="6">
        <v>573.50592000000006</v>
      </c>
      <c r="C231" s="6">
        <f t="shared" si="3"/>
        <v>-3.9673599999999851</v>
      </c>
    </row>
    <row r="232" spans="1:3" x14ac:dyDescent="0.3">
      <c r="A232" s="5">
        <v>39409</v>
      </c>
      <c r="B232" s="6">
        <v>576.98688000000004</v>
      </c>
      <c r="C232" s="6">
        <f t="shared" si="3"/>
        <v>3.4809599999999818</v>
      </c>
    </row>
    <row r="233" spans="1:3" x14ac:dyDescent="0.3">
      <c r="A233" s="5">
        <v>39412</v>
      </c>
      <c r="B233" s="6">
        <v>573.49952000000008</v>
      </c>
      <c r="C233" s="6">
        <f t="shared" si="3"/>
        <v>-3.4873599999999669</v>
      </c>
    </row>
    <row r="234" spans="1:3" x14ac:dyDescent="0.3">
      <c r="A234" s="5">
        <v>39413</v>
      </c>
      <c r="B234" s="6">
        <v>564.02816000000007</v>
      </c>
      <c r="C234" s="6">
        <f t="shared" si="3"/>
        <v>-9.4713600000000042</v>
      </c>
    </row>
    <row r="235" spans="1:3" x14ac:dyDescent="0.3">
      <c r="A235" s="5">
        <v>39414</v>
      </c>
      <c r="B235" s="6">
        <v>551.3996800000001</v>
      </c>
      <c r="C235" s="6">
        <f t="shared" si="3"/>
        <v>-12.628479999999968</v>
      </c>
    </row>
    <row r="236" spans="1:3" x14ac:dyDescent="0.3">
      <c r="A236" s="5">
        <v>39415</v>
      </c>
      <c r="B236" s="6">
        <v>554.96319999999992</v>
      </c>
      <c r="C236" s="6">
        <f t="shared" si="3"/>
        <v>3.5635199999998122</v>
      </c>
    </row>
    <row r="237" spans="1:3" x14ac:dyDescent="0.3">
      <c r="A237" s="5">
        <v>39416</v>
      </c>
      <c r="B237" s="6">
        <v>534.00639999999999</v>
      </c>
      <c r="C237" s="6">
        <f t="shared" si="3"/>
        <v>-20.95679999999993</v>
      </c>
    </row>
    <row r="238" spans="1:3" x14ac:dyDescent="0.3">
      <c r="A238" s="5">
        <v>39419</v>
      </c>
      <c r="B238" s="6">
        <v>538.01599999999996</v>
      </c>
      <c r="C238" s="6">
        <f t="shared" si="3"/>
        <v>4.0095999999999776</v>
      </c>
    </row>
    <row r="239" spans="1:3" x14ac:dyDescent="0.3">
      <c r="A239" s="5">
        <v>39420</v>
      </c>
      <c r="B239" s="6">
        <v>544.04416000000003</v>
      </c>
      <c r="C239" s="6">
        <f t="shared" si="3"/>
        <v>6.0281600000000708</v>
      </c>
    </row>
    <row r="240" spans="1:3" x14ac:dyDescent="0.3">
      <c r="A240" s="5">
        <v>39421</v>
      </c>
      <c r="B240" s="6">
        <v>539.91999999999996</v>
      </c>
      <c r="C240" s="6">
        <f t="shared" si="3"/>
        <v>-4.1241600000000744</v>
      </c>
    </row>
    <row r="241" spans="1:3" x14ac:dyDescent="0.3">
      <c r="A241" s="5">
        <v>39422</v>
      </c>
      <c r="B241" s="6">
        <v>546.16319999999996</v>
      </c>
      <c r="C241" s="6">
        <f t="shared" si="3"/>
        <v>6.2432000000000016</v>
      </c>
    </row>
    <row r="242" spans="1:3" x14ac:dyDescent="0.3">
      <c r="A242" s="5">
        <v>39423</v>
      </c>
      <c r="B242" s="6">
        <v>546.49088000000006</v>
      </c>
      <c r="C242" s="6">
        <f t="shared" si="3"/>
        <v>0.32768000000010034</v>
      </c>
    </row>
    <row r="243" spans="1:3" x14ac:dyDescent="0.3">
      <c r="A243" s="5">
        <v>39426</v>
      </c>
      <c r="B243" s="6">
        <v>544.4</v>
      </c>
      <c r="C243" s="6">
        <f t="shared" si="3"/>
        <v>-2.0908800000000838</v>
      </c>
    </row>
    <row r="244" spans="1:3" x14ac:dyDescent="0.3">
      <c r="A244" s="5">
        <v>39427</v>
      </c>
      <c r="B244" s="6">
        <v>544.31488000000002</v>
      </c>
      <c r="C244" s="6">
        <f t="shared" si="3"/>
        <v>-8.5119999999960783E-2</v>
      </c>
    </row>
    <row r="245" spans="1:3" x14ac:dyDescent="0.3">
      <c r="A245" s="5">
        <v>39428</v>
      </c>
      <c r="B245" s="6">
        <v>563.80352000000005</v>
      </c>
      <c r="C245" s="6">
        <f t="shared" si="3"/>
        <v>19.488640000000032</v>
      </c>
    </row>
    <row r="246" spans="1:3" x14ac:dyDescent="0.3">
      <c r="A246" s="5">
        <v>39429</v>
      </c>
      <c r="B246" s="6">
        <v>569.55007999999998</v>
      </c>
      <c r="C246" s="6">
        <f t="shared" si="3"/>
        <v>5.7465599999999313</v>
      </c>
    </row>
    <row r="247" spans="1:3" x14ac:dyDescent="0.3">
      <c r="A247" s="5">
        <v>39430</v>
      </c>
      <c r="B247" s="6">
        <v>569.59552000000008</v>
      </c>
      <c r="C247" s="6">
        <f t="shared" si="3"/>
        <v>4.5440000000098735E-2</v>
      </c>
    </row>
    <row r="248" spans="1:3" x14ac:dyDescent="0.3">
      <c r="A248" s="5">
        <v>39433</v>
      </c>
      <c r="B248" s="6">
        <v>569.93535999999995</v>
      </c>
      <c r="C248" s="6">
        <f t="shared" si="3"/>
        <v>0.33983999999986736</v>
      </c>
    </row>
    <row r="249" spans="1:3" x14ac:dyDescent="0.3">
      <c r="A249" s="5">
        <v>39434</v>
      </c>
      <c r="B249" s="6">
        <v>566.08960000000002</v>
      </c>
      <c r="C249" s="6">
        <f t="shared" si="3"/>
        <v>-3.8457599999999275</v>
      </c>
    </row>
    <row r="250" spans="1:3" x14ac:dyDescent="0.3">
      <c r="A250" s="5">
        <v>39435</v>
      </c>
      <c r="B250" s="6">
        <v>564.94143999999994</v>
      </c>
      <c r="C250" s="6">
        <f t="shared" si="3"/>
        <v>-1.1481600000000753</v>
      </c>
    </row>
    <row r="251" spans="1:3" x14ac:dyDescent="0.3">
      <c r="A251" s="5">
        <v>39436</v>
      </c>
      <c r="B251" s="6">
        <v>567.00031999999999</v>
      </c>
      <c r="C251" s="6">
        <f t="shared" si="3"/>
        <v>2.0588800000000447</v>
      </c>
    </row>
    <row r="252" spans="1:3" x14ac:dyDescent="0.3">
      <c r="A252" s="5">
        <v>39437</v>
      </c>
      <c r="B252" s="6">
        <v>569.1232</v>
      </c>
      <c r="C252" s="6">
        <f t="shared" si="3"/>
        <v>2.1228800000000092</v>
      </c>
    </row>
    <row r="253" spans="1:3" x14ac:dyDescent="0.3">
      <c r="A253" s="5">
        <v>39443</v>
      </c>
      <c r="B253" s="6">
        <v>596.69759999999997</v>
      </c>
      <c r="C253" s="6">
        <f t="shared" si="3"/>
        <v>27.574399999999969</v>
      </c>
    </row>
    <row r="254" spans="1:3" x14ac:dyDescent="0.3">
      <c r="A254" s="5">
        <v>39444</v>
      </c>
      <c r="B254" s="6">
        <v>593.20192000000009</v>
      </c>
      <c r="C254" s="6">
        <f t="shared" si="3"/>
        <v>-3.4956799999998793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workbookViewId="0">
      <selection activeCell="C1" sqref="C1"/>
    </sheetView>
  </sheetViews>
  <sheetFormatPr defaultRowHeight="13.8" x14ac:dyDescent="0.3"/>
  <cols>
    <col min="1" max="1" width="11.21875" customWidth="1"/>
    <col min="2" max="2" width="12.109375" customWidth="1"/>
    <col min="3" max="3" width="14" customWidth="1"/>
    <col min="4" max="4" width="12.109375" customWidth="1"/>
    <col min="5" max="5" width="12" customWidth="1"/>
  </cols>
  <sheetData>
    <row r="1" spans="1:5" x14ac:dyDescent="0.3">
      <c r="A1" s="10" t="s">
        <v>54</v>
      </c>
    </row>
    <row r="2" spans="1:5" x14ac:dyDescent="0.3">
      <c r="A2" s="10" t="s">
        <v>32</v>
      </c>
    </row>
    <row r="3" spans="1:5" ht="47.4" customHeight="1" x14ac:dyDescent="0.3">
      <c r="A3" s="12" t="s">
        <v>27</v>
      </c>
      <c r="B3" s="13" t="s">
        <v>26</v>
      </c>
      <c r="C3" s="13" t="s">
        <v>28</v>
      </c>
      <c r="D3" s="13" t="s">
        <v>29</v>
      </c>
      <c r="E3" s="13" t="s">
        <v>30</v>
      </c>
    </row>
    <row r="4" spans="1:5" x14ac:dyDescent="0.3">
      <c r="A4" t="s">
        <v>13</v>
      </c>
      <c r="B4">
        <v>450</v>
      </c>
      <c r="C4" t="s">
        <v>14</v>
      </c>
      <c r="D4" t="s">
        <v>14</v>
      </c>
    </row>
    <row r="5" spans="1:5" x14ac:dyDescent="0.3">
      <c r="A5" t="s">
        <v>15</v>
      </c>
      <c r="B5">
        <v>440</v>
      </c>
      <c r="C5" t="s">
        <v>14</v>
      </c>
      <c r="D5" t="s">
        <v>14</v>
      </c>
    </row>
    <row r="6" spans="1:5" x14ac:dyDescent="0.3">
      <c r="A6" t="s">
        <v>16</v>
      </c>
      <c r="B6">
        <v>460</v>
      </c>
      <c r="C6" t="s">
        <v>14</v>
      </c>
      <c r="D6" t="s">
        <v>14</v>
      </c>
    </row>
    <row r="7" spans="1:5" x14ac:dyDescent="0.3">
      <c r="A7" t="s">
        <v>17</v>
      </c>
      <c r="B7">
        <v>410</v>
      </c>
      <c r="C7" s="14">
        <f>AVERAGE(B4:B6)</f>
        <v>450</v>
      </c>
      <c r="D7" t="s">
        <v>14</v>
      </c>
    </row>
    <row r="8" spans="1:5" x14ac:dyDescent="0.3">
      <c r="A8" t="s">
        <v>18</v>
      </c>
      <c r="B8">
        <v>380</v>
      </c>
      <c r="C8" s="14">
        <f t="shared" ref="C8:C16" si="0">AVERAGE(B5:B7)</f>
        <v>436.66666666666669</v>
      </c>
      <c r="D8" t="s">
        <v>14</v>
      </c>
    </row>
    <row r="9" spans="1:5" x14ac:dyDescent="0.3">
      <c r="A9" t="s">
        <v>19</v>
      </c>
      <c r="B9">
        <v>400</v>
      </c>
      <c r="C9" s="14">
        <f t="shared" si="0"/>
        <v>416.66666666666669</v>
      </c>
      <c r="D9" t="s">
        <v>14</v>
      </c>
    </row>
    <row r="10" spans="1:5" x14ac:dyDescent="0.3">
      <c r="A10" t="s">
        <v>20</v>
      </c>
      <c r="B10">
        <v>370</v>
      </c>
      <c r="C10" s="14">
        <f t="shared" si="0"/>
        <v>396.66666666666669</v>
      </c>
      <c r="D10" s="14">
        <f>AVERAGE(B4:B9)</f>
        <v>423.33333333333331</v>
      </c>
    </row>
    <row r="11" spans="1:5" x14ac:dyDescent="0.3">
      <c r="A11" t="s">
        <v>21</v>
      </c>
      <c r="B11">
        <v>360</v>
      </c>
      <c r="C11" s="14">
        <f t="shared" si="0"/>
        <v>383.33333333333331</v>
      </c>
      <c r="D11" s="14">
        <f t="shared" ref="D11:D16" si="1">AVERAGE(B5:B10)</f>
        <v>410</v>
      </c>
    </row>
    <row r="12" spans="1:5" x14ac:dyDescent="0.3">
      <c r="A12" t="s">
        <v>22</v>
      </c>
      <c r="B12">
        <v>410</v>
      </c>
      <c r="C12" s="14">
        <f t="shared" si="0"/>
        <v>376.66666666666669</v>
      </c>
      <c r="D12" s="14">
        <f t="shared" si="1"/>
        <v>396.66666666666669</v>
      </c>
    </row>
    <row r="13" spans="1:5" x14ac:dyDescent="0.3">
      <c r="A13" t="s">
        <v>23</v>
      </c>
      <c r="B13">
        <v>450</v>
      </c>
      <c r="C13" s="14">
        <f t="shared" si="0"/>
        <v>380</v>
      </c>
      <c r="D13" s="14">
        <f t="shared" si="1"/>
        <v>388.33333333333331</v>
      </c>
    </row>
    <row r="14" spans="1:5" x14ac:dyDescent="0.3">
      <c r="A14" t="s">
        <v>24</v>
      </c>
      <c r="B14">
        <v>470</v>
      </c>
      <c r="C14" s="14">
        <f t="shared" si="0"/>
        <v>406.66666666666669</v>
      </c>
      <c r="D14" s="14">
        <f t="shared" si="1"/>
        <v>395</v>
      </c>
    </row>
    <row r="15" spans="1:5" x14ac:dyDescent="0.3">
      <c r="A15" t="s">
        <v>25</v>
      </c>
      <c r="B15">
        <v>490</v>
      </c>
      <c r="C15" s="14">
        <f t="shared" si="0"/>
        <v>443.33333333333331</v>
      </c>
      <c r="D15" s="14">
        <f t="shared" si="1"/>
        <v>410</v>
      </c>
    </row>
    <row r="16" spans="1:5" x14ac:dyDescent="0.3">
      <c r="A16" t="s">
        <v>13</v>
      </c>
      <c r="B16">
        <v>460</v>
      </c>
      <c r="C16" s="14">
        <f t="shared" si="0"/>
        <v>470</v>
      </c>
      <c r="D16" s="14">
        <f t="shared" si="1"/>
        <v>425</v>
      </c>
      <c r="E16" s="14">
        <f>AVERAGE(B4:B15)</f>
        <v>424.16666666666669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3"/>
  <sheetViews>
    <sheetView workbookViewId="0">
      <selection activeCell="C3" sqref="C3"/>
    </sheetView>
  </sheetViews>
  <sheetFormatPr defaultRowHeight="13.8" x14ac:dyDescent="0.3"/>
  <cols>
    <col min="1" max="1" width="12.6640625" customWidth="1"/>
    <col min="3" max="3" width="12.33203125" customWidth="1"/>
    <col min="4" max="4" width="14.109375" customWidth="1"/>
  </cols>
  <sheetData>
    <row r="1" spans="1:4" x14ac:dyDescent="0.3">
      <c r="A1" s="10" t="s">
        <v>52</v>
      </c>
    </row>
    <row r="2" spans="1:4" ht="55.2" x14ac:dyDescent="0.3">
      <c r="A2" s="1" t="s">
        <v>0</v>
      </c>
      <c r="B2" s="2" t="s">
        <v>1</v>
      </c>
      <c r="C2" s="2" t="s">
        <v>33</v>
      </c>
      <c r="D2" s="2" t="s">
        <v>34</v>
      </c>
    </row>
    <row r="3" spans="1:4" x14ac:dyDescent="0.3">
      <c r="A3" s="3">
        <v>39084</v>
      </c>
      <c r="B3" s="6">
        <v>422.69440000000003</v>
      </c>
      <c r="C3" s="4"/>
    </row>
    <row r="4" spans="1:4" x14ac:dyDescent="0.3">
      <c r="A4" s="3">
        <v>39085</v>
      </c>
      <c r="B4" s="6">
        <v>414.17536000000001</v>
      </c>
      <c r="C4" s="6"/>
    </row>
    <row r="5" spans="1:4" x14ac:dyDescent="0.3">
      <c r="A5" s="3">
        <v>39086</v>
      </c>
      <c r="B5" s="6">
        <v>403.59103999999996</v>
      </c>
      <c r="C5" s="6"/>
    </row>
    <row r="6" spans="1:4" x14ac:dyDescent="0.3">
      <c r="A6" s="3">
        <v>39087</v>
      </c>
      <c r="B6" s="6">
        <v>394.88064000000003</v>
      </c>
      <c r="C6" s="6"/>
    </row>
    <row r="7" spans="1:4" x14ac:dyDescent="0.3">
      <c r="A7" s="3">
        <v>39090</v>
      </c>
      <c r="B7" s="6">
        <v>397.53471999999999</v>
      </c>
      <c r="C7" s="6"/>
    </row>
    <row r="8" spans="1:4" x14ac:dyDescent="0.3">
      <c r="A8" s="3">
        <v>39091</v>
      </c>
      <c r="B8" s="6">
        <v>388.38272000000001</v>
      </c>
      <c r="C8" s="6"/>
    </row>
    <row r="9" spans="1:4" x14ac:dyDescent="0.3">
      <c r="A9" s="3">
        <v>39092</v>
      </c>
      <c r="B9" s="6">
        <v>383.82784000000004</v>
      </c>
      <c r="C9" s="6"/>
    </row>
    <row r="10" spans="1:4" x14ac:dyDescent="0.3">
      <c r="A10" s="3">
        <v>39093</v>
      </c>
      <c r="B10" s="6">
        <v>381.55135999999999</v>
      </c>
      <c r="C10" s="6"/>
    </row>
    <row r="11" spans="1:4" x14ac:dyDescent="0.3">
      <c r="A11" s="3">
        <v>39094</v>
      </c>
      <c r="B11" s="6">
        <v>368.03904</v>
      </c>
      <c r="C11" s="6"/>
    </row>
    <row r="12" spans="1:4" x14ac:dyDescent="0.3">
      <c r="A12" s="3">
        <v>39097</v>
      </c>
      <c r="B12" s="6">
        <v>375.61088000000001</v>
      </c>
      <c r="C12" s="6"/>
    </row>
    <row r="13" spans="1:4" x14ac:dyDescent="0.3">
      <c r="A13" s="3">
        <v>39098</v>
      </c>
      <c r="B13" s="6">
        <v>362.29503999999997</v>
      </c>
      <c r="C13" s="6"/>
      <c r="D13" s="9">
        <f>AVERAGE(B3:B23)</f>
        <v>384.90325333333334</v>
      </c>
    </row>
    <row r="14" spans="1:4" x14ac:dyDescent="0.3">
      <c r="A14" s="3">
        <v>39099</v>
      </c>
      <c r="B14" s="6">
        <v>362.20224000000002</v>
      </c>
      <c r="C14" s="6"/>
      <c r="D14" s="9">
        <f t="shared" ref="D14:D77" si="0">AVERAGE(B4:B24)</f>
        <v>384.49996190476185</v>
      </c>
    </row>
    <row r="15" spans="1:4" x14ac:dyDescent="0.3">
      <c r="A15" s="3">
        <v>39100</v>
      </c>
      <c r="B15" s="6">
        <v>358.09408000000002</v>
      </c>
      <c r="C15" s="6"/>
      <c r="D15" s="9">
        <f t="shared" si="0"/>
        <v>384.24207238095238</v>
      </c>
    </row>
    <row r="16" spans="1:4" x14ac:dyDescent="0.3">
      <c r="A16" s="3">
        <v>39101</v>
      </c>
      <c r="B16" s="6">
        <v>366.99968000000001</v>
      </c>
      <c r="C16" s="6"/>
      <c r="D16" s="9">
        <f t="shared" si="0"/>
        <v>384.39923809523805</v>
      </c>
    </row>
    <row r="17" spans="1:4" x14ac:dyDescent="0.3">
      <c r="A17" s="3">
        <v>39104</v>
      </c>
      <c r="B17" s="6">
        <v>378.35455999999999</v>
      </c>
      <c r="C17" s="6"/>
      <c r="D17" s="9">
        <f t="shared" si="0"/>
        <v>385.77731047619045</v>
      </c>
    </row>
    <row r="18" spans="1:4" x14ac:dyDescent="0.3">
      <c r="A18" s="3">
        <v>39105</v>
      </c>
      <c r="B18" s="6">
        <v>376.20800000000003</v>
      </c>
      <c r="C18" s="6"/>
      <c r="D18" s="9">
        <f t="shared" si="0"/>
        <v>386.60757333333333</v>
      </c>
    </row>
    <row r="19" spans="1:4" x14ac:dyDescent="0.3">
      <c r="A19" s="3">
        <v>39106</v>
      </c>
      <c r="B19" s="6">
        <v>380.70911999999998</v>
      </c>
      <c r="C19" s="6"/>
      <c r="D19" s="9">
        <f t="shared" si="0"/>
        <v>387.87940571428567</v>
      </c>
    </row>
    <row r="20" spans="1:4" x14ac:dyDescent="0.3">
      <c r="A20" s="3">
        <v>39107</v>
      </c>
      <c r="B20" s="6">
        <v>388.72447999999997</v>
      </c>
      <c r="C20" s="6"/>
      <c r="D20" s="9">
        <f t="shared" si="0"/>
        <v>389.07821714285717</v>
      </c>
    </row>
    <row r="21" spans="1:4" x14ac:dyDescent="0.3">
      <c r="A21" s="3">
        <v>39108</v>
      </c>
      <c r="B21" s="6">
        <v>387.63711999999998</v>
      </c>
      <c r="C21" s="6"/>
      <c r="D21" s="9">
        <f t="shared" si="0"/>
        <v>390.68233142857144</v>
      </c>
    </row>
    <row r="22" spans="1:4" x14ac:dyDescent="0.3">
      <c r="A22" s="3">
        <v>39111</v>
      </c>
      <c r="B22" s="6">
        <v>389.35040000000004</v>
      </c>
      <c r="C22" s="6"/>
      <c r="D22" s="9">
        <f t="shared" si="0"/>
        <v>392.72469333333328</v>
      </c>
    </row>
    <row r="23" spans="1:4" x14ac:dyDescent="0.3">
      <c r="A23" s="3">
        <v>39112</v>
      </c>
      <c r="B23" s="6">
        <v>402.10559999999998</v>
      </c>
      <c r="C23" s="6">
        <f>AVERAGE(B3:B23)</f>
        <v>384.90325333333334</v>
      </c>
      <c r="D23" s="9">
        <f t="shared" si="0"/>
        <v>394.26904380952379</v>
      </c>
    </row>
    <row r="24" spans="1:4" x14ac:dyDescent="0.3">
      <c r="A24" s="5">
        <v>39113</v>
      </c>
      <c r="B24" s="6">
        <v>414.22528000000005</v>
      </c>
      <c r="C24" s="6">
        <f t="shared" ref="C24:C87" si="1">AVERAGE(B4:B24)</f>
        <v>384.49996190476185</v>
      </c>
      <c r="D24" s="9">
        <f t="shared" si="0"/>
        <v>396.43279238095226</v>
      </c>
    </row>
    <row r="25" spans="1:4" x14ac:dyDescent="0.3">
      <c r="A25" s="5">
        <v>39114</v>
      </c>
      <c r="B25" s="6">
        <v>408.75968</v>
      </c>
      <c r="C25" s="6">
        <f t="shared" si="1"/>
        <v>384.24207238095238</v>
      </c>
      <c r="D25" s="9">
        <f t="shared" si="0"/>
        <v>398.42203428571423</v>
      </c>
    </row>
    <row r="26" spans="1:4" x14ac:dyDescent="0.3">
      <c r="A26" s="5">
        <v>39115</v>
      </c>
      <c r="B26" s="6">
        <v>406.89152000000001</v>
      </c>
      <c r="C26" s="6">
        <f t="shared" si="1"/>
        <v>384.39923809523805</v>
      </c>
      <c r="D26" s="9">
        <f t="shared" si="0"/>
        <v>401.13350095238093</v>
      </c>
    </row>
    <row r="27" spans="1:4" x14ac:dyDescent="0.3">
      <c r="A27" s="5">
        <v>39118</v>
      </c>
      <c r="B27" s="6">
        <v>423.82015999999999</v>
      </c>
      <c r="C27" s="6">
        <f t="shared" si="1"/>
        <v>385.77731047619045</v>
      </c>
      <c r="D27" s="9">
        <f t="shared" si="0"/>
        <v>403.58503619047616</v>
      </c>
    </row>
    <row r="28" spans="1:4" x14ac:dyDescent="0.3">
      <c r="A28" s="5">
        <v>39119</v>
      </c>
      <c r="B28" s="6">
        <v>414.97023999999999</v>
      </c>
      <c r="C28" s="6">
        <f t="shared" si="1"/>
        <v>386.60757333333333</v>
      </c>
      <c r="D28" s="9">
        <f t="shared" si="0"/>
        <v>405.38322285714287</v>
      </c>
    </row>
    <row r="29" spans="1:4" x14ac:dyDescent="0.3">
      <c r="A29" s="5">
        <v>39120</v>
      </c>
      <c r="B29" s="6">
        <v>415.09120000000001</v>
      </c>
      <c r="C29" s="6">
        <f t="shared" si="1"/>
        <v>387.87940571428567</v>
      </c>
      <c r="D29" s="9">
        <f t="shared" si="0"/>
        <v>408.09776761904766</v>
      </c>
    </row>
    <row r="30" spans="1:4" x14ac:dyDescent="0.3">
      <c r="A30" s="5">
        <v>39121</v>
      </c>
      <c r="B30" s="6">
        <v>409.00288</v>
      </c>
      <c r="C30" s="6">
        <f t="shared" si="1"/>
        <v>389.07821714285717</v>
      </c>
      <c r="D30" s="9">
        <f t="shared" si="0"/>
        <v>411.24367238095232</v>
      </c>
    </row>
    <row r="31" spans="1:4" x14ac:dyDescent="0.3">
      <c r="A31" s="5">
        <v>39122</v>
      </c>
      <c r="B31" s="6">
        <v>415.23776000000004</v>
      </c>
      <c r="C31" s="6">
        <f t="shared" si="1"/>
        <v>390.68233142857144</v>
      </c>
      <c r="D31" s="9">
        <f t="shared" si="0"/>
        <v>415.03445333333332</v>
      </c>
    </row>
    <row r="32" spans="1:4" x14ac:dyDescent="0.3">
      <c r="A32" s="5">
        <v>39125</v>
      </c>
      <c r="B32" s="6">
        <v>410.92864000000003</v>
      </c>
      <c r="C32" s="6">
        <f t="shared" si="1"/>
        <v>392.72469333333328</v>
      </c>
      <c r="D32" s="9">
        <f t="shared" si="0"/>
        <v>418.96481523809518</v>
      </c>
    </row>
    <row r="33" spans="1:4" x14ac:dyDescent="0.3">
      <c r="A33" s="5">
        <v>39126</v>
      </c>
      <c r="B33" s="6">
        <v>408.04223999999999</v>
      </c>
      <c r="C33" s="6">
        <f t="shared" si="1"/>
        <v>394.26904380952379</v>
      </c>
      <c r="D33" s="9">
        <f t="shared" si="0"/>
        <v>422.89938285714283</v>
      </c>
    </row>
    <row r="34" spans="1:4" x14ac:dyDescent="0.3">
      <c r="A34" s="5">
        <v>39127</v>
      </c>
      <c r="B34" s="6">
        <v>407.73376000000002</v>
      </c>
      <c r="C34" s="6">
        <f t="shared" si="1"/>
        <v>396.43279238095226</v>
      </c>
      <c r="D34" s="9">
        <f t="shared" si="0"/>
        <v>426.37415619047613</v>
      </c>
    </row>
    <row r="35" spans="1:4" x14ac:dyDescent="0.3">
      <c r="A35" s="5">
        <v>39128</v>
      </c>
      <c r="B35" s="6">
        <v>403.97631999999999</v>
      </c>
      <c r="C35" s="6">
        <f t="shared" si="1"/>
        <v>398.42203428571423</v>
      </c>
      <c r="D35" s="9">
        <f t="shared" si="0"/>
        <v>430.04693333333336</v>
      </c>
    </row>
    <row r="36" spans="1:4" x14ac:dyDescent="0.3">
      <c r="A36" s="5">
        <v>39129</v>
      </c>
      <c r="B36" s="6">
        <v>415.03487999999999</v>
      </c>
      <c r="C36" s="6">
        <f t="shared" si="1"/>
        <v>401.13350095238093</v>
      </c>
      <c r="D36" s="9">
        <f t="shared" si="0"/>
        <v>434.17182476190476</v>
      </c>
    </row>
    <row r="37" spans="1:4" x14ac:dyDescent="0.3">
      <c r="A37" s="5">
        <v>39132</v>
      </c>
      <c r="B37" s="6">
        <v>418.48192</v>
      </c>
      <c r="C37" s="6">
        <f t="shared" si="1"/>
        <v>403.58503619047616</v>
      </c>
      <c r="D37" s="9">
        <f t="shared" si="0"/>
        <v>437.81982476190473</v>
      </c>
    </row>
    <row r="38" spans="1:4" x14ac:dyDescent="0.3">
      <c r="A38" s="5">
        <v>39133</v>
      </c>
      <c r="B38" s="6">
        <v>416.11647999999997</v>
      </c>
      <c r="C38" s="6">
        <f t="shared" si="1"/>
        <v>405.38322285714287</v>
      </c>
      <c r="D38" s="9">
        <f t="shared" si="0"/>
        <v>439.67073523809529</v>
      </c>
    </row>
    <row r="39" spans="1:4" x14ac:dyDescent="0.3">
      <c r="A39" s="5">
        <v>39134</v>
      </c>
      <c r="B39" s="6">
        <v>433.21343999999999</v>
      </c>
      <c r="C39" s="6">
        <f t="shared" si="1"/>
        <v>408.09776761904766</v>
      </c>
      <c r="D39" s="9">
        <f t="shared" si="0"/>
        <v>442.8242285714287</v>
      </c>
    </row>
    <row r="40" spans="1:4" x14ac:dyDescent="0.3">
      <c r="A40" s="5">
        <v>39135</v>
      </c>
      <c r="B40" s="6">
        <v>446.77312000000001</v>
      </c>
      <c r="C40" s="6">
        <f t="shared" si="1"/>
        <v>411.24367238095232</v>
      </c>
      <c r="D40" s="9">
        <f t="shared" si="0"/>
        <v>446.22168380952394</v>
      </c>
    </row>
    <row r="41" spans="1:4" x14ac:dyDescent="0.3">
      <c r="A41" s="5">
        <v>39136</v>
      </c>
      <c r="B41" s="6">
        <v>468.33088000000004</v>
      </c>
      <c r="C41" s="6">
        <f t="shared" si="1"/>
        <v>415.03445333333332</v>
      </c>
      <c r="D41" s="9">
        <f t="shared" si="0"/>
        <v>449.81171809523829</v>
      </c>
    </row>
    <row r="42" spans="1:4" x14ac:dyDescent="0.3">
      <c r="A42" s="5">
        <v>39139</v>
      </c>
      <c r="B42" s="6">
        <v>470.17471999999998</v>
      </c>
      <c r="C42" s="6">
        <f t="shared" si="1"/>
        <v>418.96481523809518</v>
      </c>
      <c r="D42" s="9">
        <f t="shared" si="0"/>
        <v>452.99117714285717</v>
      </c>
    </row>
    <row r="43" spans="1:4" x14ac:dyDescent="0.3">
      <c r="A43" s="5">
        <v>39140</v>
      </c>
      <c r="B43" s="6">
        <v>471.97632000000004</v>
      </c>
      <c r="C43" s="6">
        <f t="shared" si="1"/>
        <v>422.89938285714283</v>
      </c>
      <c r="D43" s="9">
        <f t="shared" si="0"/>
        <v>456.4279161904762</v>
      </c>
    </row>
    <row r="44" spans="1:4" x14ac:dyDescent="0.3">
      <c r="A44" s="5">
        <v>39141</v>
      </c>
      <c r="B44" s="6">
        <v>475.07584000000003</v>
      </c>
      <c r="C44" s="6">
        <f t="shared" si="1"/>
        <v>426.37415619047613</v>
      </c>
      <c r="D44" s="9">
        <f t="shared" si="0"/>
        <v>459.32614095238091</v>
      </c>
    </row>
    <row r="45" spans="1:4" x14ac:dyDescent="0.3">
      <c r="A45" s="5">
        <v>39142</v>
      </c>
      <c r="B45" s="6">
        <v>491.35359999999997</v>
      </c>
      <c r="C45" s="6">
        <f t="shared" si="1"/>
        <v>430.04693333333336</v>
      </c>
      <c r="D45" s="9">
        <f t="shared" si="0"/>
        <v>461.7575314285715</v>
      </c>
    </row>
    <row r="46" spans="1:4" x14ac:dyDescent="0.3">
      <c r="A46" s="5">
        <v>39143</v>
      </c>
      <c r="B46" s="6">
        <v>495.38240000000002</v>
      </c>
      <c r="C46" s="6">
        <f t="shared" si="1"/>
        <v>434.17182476190476</v>
      </c>
      <c r="D46" s="9">
        <f t="shared" si="0"/>
        <v>464.7562057142859</v>
      </c>
    </row>
    <row r="47" spans="1:4" x14ac:dyDescent="0.3">
      <c r="A47" s="5">
        <v>39146</v>
      </c>
      <c r="B47" s="6">
        <v>483.49952000000002</v>
      </c>
      <c r="C47" s="6">
        <f t="shared" si="1"/>
        <v>437.81982476190473</v>
      </c>
      <c r="D47" s="9">
        <f t="shared" si="0"/>
        <v>466.89584761904769</v>
      </c>
    </row>
    <row r="48" spans="1:4" x14ac:dyDescent="0.3">
      <c r="A48" s="5">
        <v>39147</v>
      </c>
      <c r="B48" s="6">
        <v>462.68928000000005</v>
      </c>
      <c r="C48" s="6">
        <f t="shared" si="1"/>
        <v>439.67073523809529</v>
      </c>
      <c r="D48" s="9">
        <f t="shared" si="0"/>
        <v>468.84455619047617</v>
      </c>
    </row>
    <row r="49" spans="1:4" x14ac:dyDescent="0.3">
      <c r="A49" s="5">
        <v>39148</v>
      </c>
      <c r="B49" s="6">
        <v>481.1936</v>
      </c>
      <c r="C49" s="6">
        <f t="shared" si="1"/>
        <v>442.8242285714287</v>
      </c>
      <c r="D49" s="9">
        <f t="shared" si="0"/>
        <v>471.44265142857137</v>
      </c>
    </row>
    <row r="50" spans="1:4" x14ac:dyDescent="0.3">
      <c r="A50" s="5">
        <v>39149</v>
      </c>
      <c r="B50" s="6">
        <v>486.43776000000003</v>
      </c>
      <c r="C50" s="6">
        <f t="shared" si="1"/>
        <v>446.22168380952394</v>
      </c>
      <c r="D50" s="9">
        <f t="shared" si="0"/>
        <v>473.64638476190476</v>
      </c>
    </row>
    <row r="51" spans="1:4" x14ac:dyDescent="0.3">
      <c r="A51" s="5">
        <v>39150</v>
      </c>
      <c r="B51" s="6">
        <v>484.39359999999999</v>
      </c>
      <c r="C51" s="6">
        <f t="shared" si="1"/>
        <v>449.81171809523829</v>
      </c>
      <c r="D51" s="9">
        <f t="shared" si="0"/>
        <v>475.69203809523816</v>
      </c>
    </row>
    <row r="52" spans="1:4" x14ac:dyDescent="0.3">
      <c r="A52" s="5">
        <v>39153</v>
      </c>
      <c r="B52" s="6">
        <v>482.00640000000004</v>
      </c>
      <c r="C52" s="6">
        <f t="shared" si="1"/>
        <v>452.99117714285717</v>
      </c>
      <c r="D52" s="9">
        <f t="shared" si="0"/>
        <v>477.53408000000007</v>
      </c>
    </row>
    <row r="53" spans="1:4" x14ac:dyDescent="0.3">
      <c r="A53" s="5">
        <v>39154</v>
      </c>
      <c r="B53" s="6">
        <v>483.10015999999996</v>
      </c>
      <c r="C53" s="6">
        <f t="shared" si="1"/>
        <v>456.4279161904762</v>
      </c>
      <c r="D53" s="9">
        <f t="shared" si="0"/>
        <v>479.21685333333335</v>
      </c>
    </row>
    <row r="54" spans="1:4" x14ac:dyDescent="0.3">
      <c r="A54" s="5">
        <v>39155</v>
      </c>
      <c r="B54" s="6">
        <v>468.90496000000002</v>
      </c>
      <c r="C54" s="6">
        <f t="shared" si="1"/>
        <v>459.32614095238091</v>
      </c>
      <c r="D54" s="9">
        <f t="shared" si="0"/>
        <v>481.30029714285706</v>
      </c>
    </row>
    <row r="55" spans="1:4" x14ac:dyDescent="0.3">
      <c r="A55" s="5">
        <v>39156</v>
      </c>
      <c r="B55" s="6">
        <v>458.79296000000005</v>
      </c>
      <c r="C55" s="6">
        <f t="shared" si="1"/>
        <v>461.7575314285715</v>
      </c>
      <c r="D55" s="9">
        <f t="shared" si="0"/>
        <v>483.50966857142851</v>
      </c>
    </row>
    <row r="56" spans="1:4" x14ac:dyDescent="0.3">
      <c r="A56" s="5">
        <v>39157</v>
      </c>
      <c r="B56" s="6">
        <v>466.94848000000002</v>
      </c>
      <c r="C56" s="6">
        <f t="shared" si="1"/>
        <v>464.7562057142859</v>
      </c>
      <c r="D56" s="9">
        <f t="shared" si="0"/>
        <v>485.27320380952381</v>
      </c>
    </row>
    <row r="57" spans="1:4" x14ac:dyDescent="0.3">
      <c r="A57" s="5">
        <v>39160</v>
      </c>
      <c r="B57" s="6">
        <v>459.96735999999999</v>
      </c>
      <c r="C57" s="6">
        <f t="shared" si="1"/>
        <v>466.89584761904769</v>
      </c>
      <c r="D57" s="9">
        <f t="shared" si="0"/>
        <v>486.30235428571422</v>
      </c>
    </row>
    <row r="58" spans="1:4" x14ac:dyDescent="0.3">
      <c r="A58" s="5">
        <v>39161</v>
      </c>
      <c r="B58" s="6">
        <v>459.40480000000002</v>
      </c>
      <c r="C58" s="6">
        <f t="shared" si="1"/>
        <v>468.84455619047617</v>
      </c>
      <c r="D58" s="9">
        <f t="shared" si="0"/>
        <v>487.57312000000007</v>
      </c>
    </row>
    <row r="59" spans="1:4" x14ac:dyDescent="0.3">
      <c r="A59" s="5">
        <v>39162</v>
      </c>
      <c r="B59" s="6">
        <v>470.67647999999997</v>
      </c>
      <c r="C59" s="6">
        <f t="shared" si="1"/>
        <v>471.44265142857137</v>
      </c>
      <c r="D59" s="9">
        <f t="shared" si="0"/>
        <v>490.4120076190477</v>
      </c>
    </row>
    <row r="60" spans="1:4" x14ac:dyDescent="0.3">
      <c r="A60" s="5">
        <v>39163</v>
      </c>
      <c r="B60" s="6">
        <v>479.49184000000002</v>
      </c>
      <c r="C60" s="6">
        <f t="shared" si="1"/>
        <v>473.64638476190476</v>
      </c>
      <c r="D60" s="9">
        <f t="shared" si="0"/>
        <v>492.8271542857143</v>
      </c>
    </row>
    <row r="61" spans="1:4" x14ac:dyDescent="0.3">
      <c r="A61" s="5">
        <v>39164</v>
      </c>
      <c r="B61" s="6">
        <v>489.73184000000003</v>
      </c>
      <c r="C61" s="6">
        <f t="shared" si="1"/>
        <v>475.69203809523816</v>
      </c>
      <c r="D61" s="9">
        <f t="shared" si="0"/>
        <v>495.17266285714294</v>
      </c>
    </row>
    <row r="62" spans="1:4" x14ac:dyDescent="0.3">
      <c r="A62" s="5">
        <v>39167</v>
      </c>
      <c r="B62" s="6">
        <v>507.01376000000005</v>
      </c>
      <c r="C62" s="6">
        <f t="shared" si="1"/>
        <v>477.53408000000007</v>
      </c>
      <c r="D62" s="9">
        <f t="shared" si="0"/>
        <v>497.72891428571427</v>
      </c>
    </row>
    <row r="63" spans="1:4" x14ac:dyDescent="0.3">
      <c r="A63" s="5">
        <v>39168</v>
      </c>
      <c r="B63" s="6">
        <v>505.51296000000002</v>
      </c>
      <c r="C63" s="6">
        <f t="shared" si="1"/>
        <v>479.21685333333335</v>
      </c>
      <c r="D63" s="9">
        <f t="shared" si="0"/>
        <v>500.30564571428573</v>
      </c>
    </row>
    <row r="64" spans="1:4" x14ac:dyDescent="0.3">
      <c r="A64" s="5">
        <v>39169</v>
      </c>
      <c r="B64" s="6">
        <v>515.72864000000004</v>
      </c>
      <c r="C64" s="6">
        <f t="shared" si="1"/>
        <v>481.30029714285706</v>
      </c>
      <c r="D64" s="9">
        <f t="shared" si="0"/>
        <v>503.32909714285711</v>
      </c>
    </row>
    <row r="65" spans="1:4" x14ac:dyDescent="0.3">
      <c r="A65" s="5">
        <v>39170</v>
      </c>
      <c r="B65" s="6">
        <v>521.47264000000007</v>
      </c>
      <c r="C65" s="6">
        <f t="shared" si="1"/>
        <v>483.50966857142851</v>
      </c>
      <c r="D65" s="9">
        <f t="shared" si="0"/>
        <v>506.83132952380947</v>
      </c>
    </row>
    <row r="66" spans="1:4" x14ac:dyDescent="0.3">
      <c r="A66" s="5">
        <v>39171</v>
      </c>
      <c r="B66" s="6">
        <v>528.38783999999998</v>
      </c>
      <c r="C66" s="6">
        <f t="shared" si="1"/>
        <v>485.27320380952381</v>
      </c>
      <c r="D66" s="9">
        <f t="shared" si="0"/>
        <v>510.68537904761911</v>
      </c>
    </row>
    <row r="67" spans="1:4" x14ac:dyDescent="0.3">
      <c r="A67" s="5">
        <v>39174</v>
      </c>
      <c r="B67" s="6">
        <v>516.99455999999998</v>
      </c>
      <c r="C67" s="6">
        <f t="shared" si="1"/>
        <v>486.30235428571422</v>
      </c>
      <c r="D67" s="9">
        <f t="shared" si="0"/>
        <v>513.32544000000007</v>
      </c>
    </row>
    <row r="68" spans="1:4" x14ac:dyDescent="0.3">
      <c r="A68" s="5">
        <v>39175</v>
      </c>
      <c r="B68" s="6">
        <v>510.18559999999997</v>
      </c>
      <c r="C68" s="6">
        <f t="shared" si="1"/>
        <v>487.57312000000007</v>
      </c>
      <c r="D68" s="9">
        <f t="shared" si="0"/>
        <v>517.26467047619042</v>
      </c>
    </row>
    <row r="69" spans="1:4" x14ac:dyDescent="0.3">
      <c r="A69" s="5">
        <v>39176</v>
      </c>
      <c r="B69" s="6">
        <v>522.30592000000001</v>
      </c>
      <c r="C69" s="6">
        <f t="shared" si="1"/>
        <v>490.4120076190477</v>
      </c>
      <c r="D69" s="9">
        <f t="shared" si="0"/>
        <v>521.15428571428561</v>
      </c>
    </row>
    <row r="70" spans="1:4" x14ac:dyDescent="0.3">
      <c r="A70" s="5">
        <v>39177</v>
      </c>
      <c r="B70" s="6">
        <v>531.91168000000005</v>
      </c>
      <c r="C70" s="6">
        <f t="shared" si="1"/>
        <v>492.8271542857143</v>
      </c>
      <c r="D70" s="9">
        <f t="shared" si="0"/>
        <v>525.59689142857144</v>
      </c>
    </row>
    <row r="71" spans="1:4" x14ac:dyDescent="0.3">
      <c r="A71" s="5">
        <v>39182</v>
      </c>
      <c r="B71" s="6">
        <v>535.69344000000001</v>
      </c>
      <c r="C71" s="6">
        <f t="shared" si="1"/>
        <v>495.17266285714294</v>
      </c>
      <c r="D71" s="9">
        <f t="shared" si="0"/>
        <v>530.32274285714288</v>
      </c>
    </row>
    <row r="72" spans="1:4" x14ac:dyDescent="0.3">
      <c r="A72" s="5">
        <v>39183</v>
      </c>
      <c r="B72" s="6">
        <v>538.07488000000001</v>
      </c>
      <c r="C72" s="6">
        <f t="shared" si="1"/>
        <v>497.72891428571427</v>
      </c>
      <c r="D72" s="9">
        <f t="shared" si="0"/>
        <v>534.1366857142857</v>
      </c>
    </row>
    <row r="73" spans="1:4" x14ac:dyDescent="0.3">
      <c r="A73" s="5">
        <v>39184</v>
      </c>
      <c r="B73" s="6">
        <v>536.11775999999998</v>
      </c>
      <c r="C73" s="6">
        <f t="shared" si="1"/>
        <v>500.30564571428573</v>
      </c>
      <c r="D73" s="9">
        <f t="shared" si="0"/>
        <v>537.00793904761906</v>
      </c>
    </row>
    <row r="74" spans="1:4" x14ac:dyDescent="0.3">
      <c r="A74" s="5">
        <v>39185</v>
      </c>
      <c r="B74" s="6">
        <v>546.59264000000007</v>
      </c>
      <c r="C74" s="6">
        <f t="shared" si="1"/>
        <v>503.32909714285711</v>
      </c>
      <c r="D74" s="9">
        <f t="shared" si="0"/>
        <v>539.85453714285723</v>
      </c>
    </row>
    <row r="75" spans="1:4" x14ac:dyDescent="0.3">
      <c r="A75" s="5">
        <v>39188</v>
      </c>
      <c r="B75" s="6">
        <v>542.45183999999995</v>
      </c>
      <c r="C75" s="6">
        <f t="shared" si="1"/>
        <v>506.83132952380947</v>
      </c>
      <c r="D75" s="9">
        <f t="shared" si="0"/>
        <v>543.41671619047634</v>
      </c>
    </row>
    <row r="76" spans="1:4" x14ac:dyDescent="0.3">
      <c r="A76" s="5">
        <v>39189</v>
      </c>
      <c r="B76" s="6">
        <v>539.72800000000007</v>
      </c>
      <c r="C76" s="6">
        <f t="shared" si="1"/>
        <v>510.68537904761911</v>
      </c>
      <c r="D76" s="9">
        <f t="shared" si="0"/>
        <v>547.29286095238103</v>
      </c>
    </row>
    <row r="77" spans="1:4" x14ac:dyDescent="0.3">
      <c r="A77" s="5">
        <v>39190</v>
      </c>
      <c r="B77" s="6">
        <v>522.38976000000002</v>
      </c>
      <c r="C77" s="6">
        <f t="shared" si="1"/>
        <v>513.32544000000007</v>
      </c>
      <c r="D77" s="9">
        <f t="shared" si="0"/>
        <v>550.10715428571439</v>
      </c>
    </row>
    <row r="78" spans="1:4" x14ac:dyDescent="0.3">
      <c r="A78" s="5">
        <v>39191</v>
      </c>
      <c r="B78" s="6">
        <v>542.69119999999998</v>
      </c>
      <c r="C78" s="6">
        <f t="shared" si="1"/>
        <v>517.26467047619042</v>
      </c>
      <c r="D78" s="9">
        <f t="shared" ref="D78:D141" si="2">AVERAGE(B68:B88)</f>
        <v>552.87451428571433</v>
      </c>
    </row>
    <row r="79" spans="1:4" x14ac:dyDescent="0.3">
      <c r="A79" s="5">
        <v>39192</v>
      </c>
      <c r="B79" s="6">
        <v>541.08672000000001</v>
      </c>
      <c r="C79" s="6">
        <f t="shared" si="1"/>
        <v>521.15428571428561</v>
      </c>
      <c r="D79" s="9">
        <f t="shared" si="2"/>
        <v>555.93877333333342</v>
      </c>
    </row>
    <row r="80" spans="1:4" x14ac:dyDescent="0.3">
      <c r="A80" s="5">
        <v>39195</v>
      </c>
      <c r="B80" s="6">
        <v>563.97119999999995</v>
      </c>
      <c r="C80" s="6">
        <f t="shared" si="1"/>
        <v>525.59689142857144</v>
      </c>
      <c r="D80" s="9">
        <f t="shared" si="2"/>
        <v>557.48153904761909</v>
      </c>
    </row>
    <row r="81" spans="1:4" x14ac:dyDescent="0.3">
      <c r="A81" s="5">
        <v>39196</v>
      </c>
      <c r="B81" s="6">
        <v>578.73472000000004</v>
      </c>
      <c r="C81" s="6">
        <f t="shared" si="1"/>
        <v>530.32274285714288</v>
      </c>
      <c r="D81" s="9">
        <f t="shared" si="2"/>
        <v>558.60772571428572</v>
      </c>
    </row>
    <row r="82" spans="1:4" x14ac:dyDescent="0.3">
      <c r="A82" s="5">
        <v>39197</v>
      </c>
      <c r="B82" s="6">
        <v>569.82464000000004</v>
      </c>
      <c r="C82" s="6">
        <f t="shared" si="1"/>
        <v>534.1366857142857</v>
      </c>
      <c r="D82" s="9">
        <f t="shared" si="2"/>
        <v>560.22668190476202</v>
      </c>
    </row>
    <row r="83" spans="1:4" x14ac:dyDescent="0.3">
      <c r="A83" s="5">
        <v>39198</v>
      </c>
      <c r="B83" s="6">
        <v>567.31007999999997</v>
      </c>
      <c r="C83" s="6">
        <f t="shared" si="1"/>
        <v>537.00793904761906</v>
      </c>
      <c r="D83" s="9">
        <f t="shared" si="2"/>
        <v>562.30336000000011</v>
      </c>
    </row>
    <row r="84" spans="1:4" x14ac:dyDescent="0.3">
      <c r="A84" s="5">
        <v>39199</v>
      </c>
      <c r="B84" s="6">
        <v>565.29151999999999</v>
      </c>
      <c r="C84" s="6">
        <f t="shared" si="1"/>
        <v>539.85453714285723</v>
      </c>
      <c r="D84" s="9">
        <f t="shared" si="2"/>
        <v>564.59495619047618</v>
      </c>
    </row>
    <row r="85" spans="1:4" x14ac:dyDescent="0.3">
      <c r="A85" s="5">
        <v>39202</v>
      </c>
      <c r="B85" s="6">
        <v>590.53440000000001</v>
      </c>
      <c r="C85" s="6">
        <f t="shared" si="1"/>
        <v>543.41671619047634</v>
      </c>
      <c r="D85" s="9">
        <f t="shared" si="2"/>
        <v>566.3716571428572</v>
      </c>
    </row>
    <row r="86" spans="1:4" x14ac:dyDescent="0.3">
      <c r="A86" s="5">
        <v>39203</v>
      </c>
      <c r="B86" s="6">
        <v>602.87168000000008</v>
      </c>
      <c r="C86" s="6">
        <f t="shared" si="1"/>
        <v>547.29286095238103</v>
      </c>
      <c r="D86" s="9">
        <f t="shared" si="2"/>
        <v>567.98177523809522</v>
      </c>
    </row>
    <row r="87" spans="1:4" x14ac:dyDescent="0.3">
      <c r="A87" s="5">
        <v>39204</v>
      </c>
      <c r="B87" s="6">
        <v>587.48800000000006</v>
      </c>
      <c r="C87" s="6">
        <f t="shared" si="1"/>
        <v>550.10715428571439</v>
      </c>
      <c r="D87" s="9">
        <f t="shared" si="2"/>
        <v>570.43547428571435</v>
      </c>
    </row>
    <row r="88" spans="1:4" x14ac:dyDescent="0.3">
      <c r="A88" s="5">
        <v>39205</v>
      </c>
      <c r="B88" s="6">
        <v>575.10911999999996</v>
      </c>
      <c r="C88" s="6">
        <f t="shared" ref="C88:C151" si="3">AVERAGE(B68:B88)</f>
        <v>552.87451428571433</v>
      </c>
      <c r="D88" s="9">
        <f t="shared" si="2"/>
        <v>574.46083047619049</v>
      </c>
    </row>
    <row r="89" spans="1:4" x14ac:dyDescent="0.3">
      <c r="A89" s="5">
        <v>39206</v>
      </c>
      <c r="B89" s="6">
        <v>574.53504000000009</v>
      </c>
      <c r="C89" s="6">
        <f t="shared" si="3"/>
        <v>555.93877333333342</v>
      </c>
      <c r="D89" s="9">
        <f t="shared" si="2"/>
        <v>577.10546285714281</v>
      </c>
    </row>
    <row r="90" spans="1:4" x14ac:dyDescent="0.3">
      <c r="A90" s="5">
        <v>39210</v>
      </c>
      <c r="B90" s="6">
        <v>554.70400000000006</v>
      </c>
      <c r="C90" s="6">
        <f t="shared" si="3"/>
        <v>557.48153904761909</v>
      </c>
      <c r="D90" s="9">
        <f t="shared" si="2"/>
        <v>579.36902095238099</v>
      </c>
    </row>
    <row r="91" spans="1:4" x14ac:dyDescent="0.3">
      <c r="A91" s="5">
        <v>39211</v>
      </c>
      <c r="B91" s="6">
        <v>555.5616</v>
      </c>
      <c r="C91" s="6">
        <f t="shared" si="3"/>
        <v>558.60772571428572</v>
      </c>
      <c r="D91" s="9">
        <f t="shared" si="2"/>
        <v>580.0802133333334</v>
      </c>
    </row>
    <row r="92" spans="1:4" x14ac:dyDescent="0.3">
      <c r="A92" s="5">
        <v>39212</v>
      </c>
      <c r="B92" s="6">
        <v>569.69152000000008</v>
      </c>
      <c r="C92" s="6">
        <f t="shared" si="3"/>
        <v>560.22668190476202</v>
      </c>
      <c r="D92" s="9">
        <f t="shared" si="2"/>
        <v>580.20492190476193</v>
      </c>
    </row>
    <row r="93" spans="1:4" x14ac:dyDescent="0.3">
      <c r="A93" s="5">
        <v>39213</v>
      </c>
      <c r="B93" s="6">
        <v>581.68511999999998</v>
      </c>
      <c r="C93" s="6">
        <f t="shared" si="3"/>
        <v>562.30336000000011</v>
      </c>
      <c r="D93" s="9">
        <f t="shared" si="2"/>
        <v>580.82297904761924</v>
      </c>
    </row>
    <row r="94" spans="1:4" x14ac:dyDescent="0.3">
      <c r="A94" s="5">
        <v>39216</v>
      </c>
      <c r="B94" s="6">
        <v>584.24128000000007</v>
      </c>
      <c r="C94" s="6">
        <f t="shared" si="3"/>
        <v>564.59495619047618</v>
      </c>
      <c r="D94" s="9">
        <f t="shared" si="2"/>
        <v>581.24431238095258</v>
      </c>
    </row>
    <row r="95" spans="1:4" x14ac:dyDescent="0.3">
      <c r="A95" s="5">
        <v>39217</v>
      </c>
      <c r="B95" s="6">
        <v>583.90336000000002</v>
      </c>
      <c r="C95" s="6">
        <f t="shared" si="3"/>
        <v>566.3716571428572</v>
      </c>
      <c r="D95" s="9">
        <f t="shared" si="2"/>
        <v>580.97984000000019</v>
      </c>
    </row>
    <row r="96" spans="1:4" x14ac:dyDescent="0.3">
      <c r="A96" s="5">
        <v>39218</v>
      </c>
      <c r="B96" s="6">
        <v>576.26432</v>
      </c>
      <c r="C96" s="6">
        <f t="shared" si="3"/>
        <v>567.98177523809522</v>
      </c>
      <c r="D96" s="9">
        <f t="shared" si="2"/>
        <v>579.6492800000002</v>
      </c>
    </row>
    <row r="97" spans="1:4" x14ac:dyDescent="0.3">
      <c r="A97" s="5">
        <v>39219</v>
      </c>
      <c r="B97" s="6">
        <v>591.2556800000001</v>
      </c>
      <c r="C97" s="6">
        <f t="shared" si="3"/>
        <v>570.43547428571435</v>
      </c>
      <c r="D97" s="9">
        <f t="shared" si="2"/>
        <v>577.74019047619061</v>
      </c>
    </row>
    <row r="98" spans="1:4" x14ac:dyDescent="0.3">
      <c r="A98" s="5">
        <v>39220</v>
      </c>
      <c r="B98" s="6">
        <v>606.92223999999999</v>
      </c>
      <c r="C98" s="6">
        <f t="shared" si="3"/>
        <v>574.46083047619049</v>
      </c>
      <c r="D98" s="9">
        <f t="shared" si="2"/>
        <v>576.96448000000009</v>
      </c>
    </row>
    <row r="99" spans="1:4" x14ac:dyDescent="0.3">
      <c r="A99" s="5">
        <v>39223</v>
      </c>
      <c r="B99" s="6">
        <v>598.22847999999999</v>
      </c>
      <c r="C99" s="6">
        <f t="shared" si="3"/>
        <v>577.10546285714281</v>
      </c>
      <c r="D99" s="9">
        <f t="shared" si="2"/>
        <v>576.45321142857154</v>
      </c>
    </row>
    <row r="100" spans="1:4" x14ac:dyDescent="0.3">
      <c r="A100" s="5">
        <v>39224</v>
      </c>
      <c r="B100" s="6">
        <v>588.62144000000001</v>
      </c>
      <c r="C100" s="6">
        <f t="shared" si="3"/>
        <v>579.36902095238099</v>
      </c>
      <c r="D100" s="9">
        <f t="shared" si="2"/>
        <v>575.70736761904777</v>
      </c>
    </row>
    <row r="101" spans="1:4" x14ac:dyDescent="0.3">
      <c r="A101" s="5">
        <v>39225</v>
      </c>
      <c r="B101" s="6">
        <v>578.90624000000003</v>
      </c>
      <c r="C101" s="6">
        <f t="shared" si="3"/>
        <v>580.0802133333334</v>
      </c>
      <c r="D101" s="9">
        <f t="shared" si="2"/>
        <v>576.29766095238097</v>
      </c>
    </row>
    <row r="102" spans="1:4" x14ac:dyDescent="0.3">
      <c r="A102" s="5">
        <v>39226</v>
      </c>
      <c r="B102" s="6">
        <v>581.35360000000003</v>
      </c>
      <c r="C102" s="6">
        <f t="shared" si="3"/>
        <v>580.20492190476193</v>
      </c>
      <c r="D102" s="9">
        <f t="shared" si="2"/>
        <v>576.26858666666681</v>
      </c>
    </row>
    <row r="103" spans="1:4" x14ac:dyDescent="0.3">
      <c r="A103" s="5">
        <v>39227</v>
      </c>
      <c r="B103" s="6">
        <v>582.80383999999992</v>
      </c>
      <c r="C103" s="6">
        <f t="shared" si="3"/>
        <v>580.82297904761924</v>
      </c>
      <c r="D103" s="9">
        <f t="shared" si="2"/>
        <v>575.65592380952387</v>
      </c>
    </row>
    <row r="104" spans="1:4" x14ac:dyDescent="0.3">
      <c r="A104" s="5">
        <v>39231</v>
      </c>
      <c r="B104" s="6">
        <v>576.15807999999993</v>
      </c>
      <c r="C104" s="6">
        <f t="shared" si="3"/>
        <v>581.24431238095258</v>
      </c>
      <c r="D104" s="9">
        <f t="shared" si="2"/>
        <v>574.6537447619047</v>
      </c>
    </row>
    <row r="105" spans="1:4" x14ac:dyDescent="0.3">
      <c r="A105" s="5">
        <v>39232</v>
      </c>
      <c r="B105" s="6">
        <v>559.73760000000004</v>
      </c>
      <c r="C105" s="6">
        <f t="shared" si="3"/>
        <v>580.97984000000019</v>
      </c>
      <c r="D105" s="9">
        <f t="shared" si="2"/>
        <v>573.73851428571436</v>
      </c>
    </row>
    <row r="106" spans="1:4" x14ac:dyDescent="0.3">
      <c r="A106" s="5">
        <v>39233</v>
      </c>
      <c r="B106" s="6">
        <v>562.59264000000007</v>
      </c>
      <c r="C106" s="6">
        <f t="shared" si="3"/>
        <v>579.6492800000002</v>
      </c>
      <c r="D106" s="9">
        <f t="shared" si="2"/>
        <v>573.39824761904765</v>
      </c>
    </row>
    <row r="107" spans="1:4" x14ac:dyDescent="0.3">
      <c r="A107" s="5">
        <v>39234</v>
      </c>
      <c r="B107" s="6">
        <v>562.78080000000011</v>
      </c>
      <c r="C107" s="6">
        <f t="shared" si="3"/>
        <v>577.74019047619061</v>
      </c>
      <c r="D107" s="9">
        <f t="shared" si="2"/>
        <v>574.09395809523812</v>
      </c>
    </row>
    <row r="108" spans="1:4" x14ac:dyDescent="0.3">
      <c r="A108" s="5">
        <v>39237</v>
      </c>
      <c r="B108" s="6">
        <v>571.19808</v>
      </c>
      <c r="C108" s="6">
        <f t="shared" si="3"/>
        <v>576.96448000000009</v>
      </c>
      <c r="D108" s="9">
        <f t="shared" si="2"/>
        <v>574.00603428571435</v>
      </c>
    </row>
    <row r="109" spans="1:4" x14ac:dyDescent="0.3">
      <c r="A109" s="5">
        <v>39238</v>
      </c>
      <c r="B109" s="6">
        <v>564.37248</v>
      </c>
      <c r="C109" s="6">
        <f t="shared" si="3"/>
        <v>576.45321142857154</v>
      </c>
      <c r="D109" s="9">
        <f t="shared" si="2"/>
        <v>572.60355047619043</v>
      </c>
    </row>
    <row r="110" spans="1:4" x14ac:dyDescent="0.3">
      <c r="A110" s="5">
        <v>39239</v>
      </c>
      <c r="B110" s="6">
        <v>558.87231999999995</v>
      </c>
      <c r="C110" s="6">
        <f t="shared" si="3"/>
        <v>575.70736761904777</v>
      </c>
      <c r="D110" s="9">
        <f t="shared" si="2"/>
        <v>571.14310095238091</v>
      </c>
    </row>
    <row r="111" spans="1:4" x14ac:dyDescent="0.3">
      <c r="A111" s="5">
        <v>39240</v>
      </c>
      <c r="B111" s="6">
        <v>567.10016000000007</v>
      </c>
      <c r="C111" s="6">
        <f t="shared" si="3"/>
        <v>576.29766095238097</v>
      </c>
      <c r="D111" s="9">
        <f t="shared" si="2"/>
        <v>570.66672761904761</v>
      </c>
    </row>
    <row r="112" spans="1:4" x14ac:dyDescent="0.3">
      <c r="A112" s="5">
        <v>39241</v>
      </c>
      <c r="B112" s="6">
        <v>554.95104000000003</v>
      </c>
      <c r="C112" s="6">
        <f t="shared" si="3"/>
        <v>576.26858666666681</v>
      </c>
      <c r="D112" s="9">
        <f t="shared" si="2"/>
        <v>570.84565333333319</v>
      </c>
    </row>
    <row r="113" spans="1:4" x14ac:dyDescent="0.3">
      <c r="A113" s="5">
        <v>39244</v>
      </c>
      <c r="B113" s="6">
        <v>556.82560000000001</v>
      </c>
      <c r="C113" s="6">
        <f t="shared" si="3"/>
        <v>575.65592380952387</v>
      </c>
      <c r="D113" s="9">
        <f t="shared" si="2"/>
        <v>570.577219047619</v>
      </c>
    </row>
    <row r="114" spans="1:4" x14ac:dyDescent="0.3">
      <c r="A114" s="5">
        <v>39245</v>
      </c>
      <c r="B114" s="6">
        <v>560.63936000000001</v>
      </c>
      <c r="C114" s="6">
        <f t="shared" si="3"/>
        <v>574.6537447619047</v>
      </c>
      <c r="D114" s="9">
        <f t="shared" si="2"/>
        <v>569.88227047619057</v>
      </c>
    </row>
    <row r="115" spans="1:4" x14ac:dyDescent="0.3">
      <c r="A115" s="5">
        <v>39246</v>
      </c>
      <c r="B115" s="6">
        <v>565.02143999999998</v>
      </c>
      <c r="C115" s="6">
        <f t="shared" si="3"/>
        <v>573.73851428571436</v>
      </c>
      <c r="D115" s="9">
        <f t="shared" si="2"/>
        <v>569.44057904761905</v>
      </c>
    </row>
    <row r="116" spans="1:4" x14ac:dyDescent="0.3">
      <c r="A116" s="5">
        <v>39247</v>
      </c>
      <c r="B116" s="6">
        <v>576.75776000000008</v>
      </c>
      <c r="C116" s="6">
        <f t="shared" si="3"/>
        <v>573.39824761904765</v>
      </c>
      <c r="D116" s="9">
        <f t="shared" si="2"/>
        <v>569.78694095238097</v>
      </c>
    </row>
    <row r="117" spans="1:4" x14ac:dyDescent="0.3">
      <c r="A117" s="5">
        <v>39248</v>
      </c>
      <c r="B117" s="6">
        <v>590.87423999999999</v>
      </c>
      <c r="C117" s="6">
        <f t="shared" si="3"/>
        <v>574.09395809523812</v>
      </c>
      <c r="D117" s="9">
        <f t="shared" si="2"/>
        <v>570.18404571428573</v>
      </c>
    </row>
    <row r="118" spans="1:4" x14ac:dyDescent="0.3">
      <c r="A118" s="5">
        <v>39251</v>
      </c>
      <c r="B118" s="6">
        <v>589.40928000000008</v>
      </c>
      <c r="C118" s="6">
        <f t="shared" si="3"/>
        <v>574.00603428571435</v>
      </c>
      <c r="D118" s="9">
        <f t="shared" si="2"/>
        <v>570.12735999999995</v>
      </c>
    </row>
    <row r="119" spans="1:4" x14ac:dyDescent="0.3">
      <c r="A119" s="5">
        <v>39252</v>
      </c>
      <c r="B119" s="6">
        <v>577.47007999999994</v>
      </c>
      <c r="C119" s="6">
        <f t="shared" si="3"/>
        <v>572.60355047619043</v>
      </c>
      <c r="D119" s="9">
        <f t="shared" si="2"/>
        <v>569.91076571428562</v>
      </c>
    </row>
    <row r="120" spans="1:4" x14ac:dyDescent="0.3">
      <c r="A120" s="5">
        <v>39253</v>
      </c>
      <c r="B120" s="6">
        <v>567.5590400000001</v>
      </c>
      <c r="C120" s="6">
        <f t="shared" si="3"/>
        <v>571.14310095238091</v>
      </c>
      <c r="D120" s="9">
        <f t="shared" si="2"/>
        <v>570.14814476190475</v>
      </c>
    </row>
    <row r="121" spans="1:4" x14ac:dyDescent="0.3">
      <c r="A121" s="5">
        <v>39254</v>
      </c>
      <c r="B121" s="6">
        <v>578.61760000000004</v>
      </c>
      <c r="C121" s="6">
        <f t="shared" si="3"/>
        <v>570.66672761904761</v>
      </c>
      <c r="D121" s="9">
        <f t="shared" si="2"/>
        <v>570.52278857142846</v>
      </c>
    </row>
    <row r="122" spans="1:4" x14ac:dyDescent="0.3">
      <c r="A122" s="5">
        <v>39255</v>
      </c>
      <c r="B122" s="6">
        <v>582.66368000000011</v>
      </c>
      <c r="C122" s="6">
        <f t="shared" si="3"/>
        <v>570.84565333333319</v>
      </c>
      <c r="D122" s="9">
        <f t="shared" si="2"/>
        <v>571.16303238095236</v>
      </c>
    </row>
    <row r="123" spans="1:4" x14ac:dyDescent="0.3">
      <c r="A123" s="5">
        <v>39258</v>
      </c>
      <c r="B123" s="6">
        <v>575.71648000000005</v>
      </c>
      <c r="C123" s="6">
        <f t="shared" si="3"/>
        <v>570.577219047619</v>
      </c>
      <c r="D123" s="9">
        <f t="shared" si="2"/>
        <v>572.69814857142865</v>
      </c>
    </row>
    <row r="124" spans="1:4" x14ac:dyDescent="0.3">
      <c r="A124" s="5">
        <v>39259</v>
      </c>
      <c r="B124" s="6">
        <v>568.20992000000001</v>
      </c>
      <c r="C124" s="6">
        <f t="shared" si="3"/>
        <v>569.88227047619057</v>
      </c>
      <c r="D124" s="9">
        <f t="shared" si="2"/>
        <v>574.3950019047619</v>
      </c>
    </row>
    <row r="125" spans="1:4" x14ac:dyDescent="0.3">
      <c r="A125" s="5">
        <v>39260</v>
      </c>
      <c r="B125" s="6">
        <v>566.88256000000001</v>
      </c>
      <c r="C125" s="6">
        <f t="shared" si="3"/>
        <v>569.44057904761905</v>
      </c>
      <c r="D125" s="9">
        <f t="shared" si="2"/>
        <v>575.34046476190485</v>
      </c>
    </row>
    <row r="126" spans="1:4" x14ac:dyDescent="0.3">
      <c r="A126" s="5">
        <v>39261</v>
      </c>
      <c r="B126" s="6">
        <v>567.01119999999992</v>
      </c>
      <c r="C126" s="6">
        <f t="shared" si="3"/>
        <v>569.78694095238097</v>
      </c>
      <c r="D126" s="9">
        <f t="shared" si="2"/>
        <v>575.61993142857159</v>
      </c>
    </row>
    <row r="127" spans="1:4" x14ac:dyDescent="0.3">
      <c r="A127" s="5">
        <v>39262</v>
      </c>
      <c r="B127" s="6">
        <v>570.93183999999997</v>
      </c>
      <c r="C127" s="6">
        <f t="shared" si="3"/>
        <v>570.18404571428573</v>
      </c>
      <c r="D127" s="9">
        <f t="shared" si="2"/>
        <v>574.93043809523817</v>
      </c>
    </row>
    <row r="128" spans="1:4" x14ac:dyDescent="0.3">
      <c r="A128" s="5">
        <v>39265</v>
      </c>
      <c r="B128" s="6">
        <v>561.59040000000005</v>
      </c>
      <c r="C128" s="6">
        <f t="shared" si="3"/>
        <v>570.12735999999995</v>
      </c>
      <c r="D128" s="9">
        <f t="shared" si="2"/>
        <v>573.17379047619056</v>
      </c>
    </row>
    <row r="129" spans="1:4" x14ac:dyDescent="0.3">
      <c r="A129" s="5">
        <v>39266</v>
      </c>
      <c r="B129" s="6">
        <v>566.64959999999996</v>
      </c>
      <c r="C129" s="6">
        <f t="shared" si="3"/>
        <v>569.91076571428562</v>
      </c>
      <c r="D129" s="9">
        <f t="shared" si="2"/>
        <v>570.49609142857162</v>
      </c>
    </row>
    <row r="130" spans="1:4" x14ac:dyDescent="0.3">
      <c r="A130" s="5">
        <v>39267</v>
      </c>
      <c r="B130" s="6">
        <v>569.35744</v>
      </c>
      <c r="C130" s="6">
        <f t="shared" si="3"/>
        <v>570.14814476190475</v>
      </c>
      <c r="D130" s="9">
        <f t="shared" si="2"/>
        <v>568.53394285714296</v>
      </c>
    </row>
    <row r="131" spans="1:4" x14ac:dyDescent="0.3">
      <c r="A131" s="5">
        <v>39268</v>
      </c>
      <c r="B131" s="6">
        <v>566.73983999999996</v>
      </c>
      <c r="C131" s="6">
        <f t="shared" si="3"/>
        <v>570.52278857142846</v>
      </c>
      <c r="D131" s="9">
        <f t="shared" si="2"/>
        <v>566.81886476190482</v>
      </c>
    </row>
    <row r="132" spans="1:4" x14ac:dyDescent="0.3">
      <c r="A132" s="5">
        <v>39269</v>
      </c>
      <c r="B132" s="6">
        <v>580.54528000000005</v>
      </c>
      <c r="C132" s="6">
        <f t="shared" si="3"/>
        <v>571.16303238095236</v>
      </c>
      <c r="D132" s="9">
        <f t="shared" si="2"/>
        <v>564.69327238095241</v>
      </c>
    </row>
    <row r="133" spans="1:4" x14ac:dyDescent="0.3">
      <c r="A133" s="5">
        <v>39272</v>
      </c>
      <c r="B133" s="6">
        <v>587.18848000000003</v>
      </c>
      <c r="C133" s="6">
        <f t="shared" si="3"/>
        <v>572.69814857142865</v>
      </c>
      <c r="D133" s="9">
        <f t="shared" si="2"/>
        <v>561.5707123809525</v>
      </c>
    </row>
    <row r="134" spans="1:4" x14ac:dyDescent="0.3">
      <c r="A134" s="5">
        <v>39273</v>
      </c>
      <c r="B134" s="6">
        <v>592.45952</v>
      </c>
      <c r="C134" s="6">
        <f t="shared" si="3"/>
        <v>574.3950019047619</v>
      </c>
      <c r="D134" s="9">
        <f t="shared" si="2"/>
        <v>558.10770285714307</v>
      </c>
    </row>
    <row r="135" spans="1:4" x14ac:dyDescent="0.3">
      <c r="A135" s="5">
        <v>39274</v>
      </c>
      <c r="B135" s="6">
        <v>580.49407999999994</v>
      </c>
      <c r="C135" s="6">
        <f t="shared" si="3"/>
        <v>575.34046476190485</v>
      </c>
      <c r="D135" s="9">
        <f t="shared" si="2"/>
        <v>555.2257828571428</v>
      </c>
    </row>
    <row r="136" spans="1:4" x14ac:dyDescent="0.3">
      <c r="A136" s="5">
        <v>39275</v>
      </c>
      <c r="B136" s="6">
        <v>570.89023999999995</v>
      </c>
      <c r="C136" s="6">
        <f t="shared" si="3"/>
        <v>575.61993142857159</v>
      </c>
      <c r="D136" s="9">
        <f t="shared" si="2"/>
        <v>553.34003809523813</v>
      </c>
    </row>
    <row r="137" spans="1:4" x14ac:dyDescent="0.3">
      <c r="A137" s="5">
        <v>39276</v>
      </c>
      <c r="B137" s="6">
        <v>562.27840000000003</v>
      </c>
      <c r="C137" s="6">
        <f t="shared" si="3"/>
        <v>574.93043809523817</v>
      </c>
      <c r="D137" s="9">
        <f t="shared" si="2"/>
        <v>551.5117104761905</v>
      </c>
    </row>
    <row r="138" spans="1:4" x14ac:dyDescent="0.3">
      <c r="A138" s="5">
        <v>39279</v>
      </c>
      <c r="B138" s="6">
        <v>553.98464000000001</v>
      </c>
      <c r="C138" s="6">
        <f t="shared" si="3"/>
        <v>573.17379047619056</v>
      </c>
      <c r="D138" s="9">
        <f t="shared" si="2"/>
        <v>549.28917333333322</v>
      </c>
    </row>
    <row r="139" spans="1:4" x14ac:dyDescent="0.3">
      <c r="A139" s="5">
        <v>39280</v>
      </c>
      <c r="B139" s="6">
        <v>533.17759999999998</v>
      </c>
      <c r="C139" s="6">
        <f t="shared" si="3"/>
        <v>570.49609142857162</v>
      </c>
      <c r="D139" s="9">
        <f t="shared" si="2"/>
        <v>547.64409904761897</v>
      </c>
    </row>
    <row r="140" spans="1:4" x14ac:dyDescent="0.3">
      <c r="A140" s="5">
        <v>39281</v>
      </c>
      <c r="B140" s="6">
        <v>536.26495999999997</v>
      </c>
      <c r="C140" s="6">
        <f t="shared" si="3"/>
        <v>568.53394285714296</v>
      </c>
      <c r="D140" s="9">
        <f t="shared" si="2"/>
        <v>545.99716571428564</v>
      </c>
    </row>
    <row r="141" spans="1:4" x14ac:dyDescent="0.3">
      <c r="A141" s="5">
        <v>39282</v>
      </c>
      <c r="B141" s="6">
        <v>531.54240000000004</v>
      </c>
      <c r="C141" s="6">
        <f t="shared" si="3"/>
        <v>566.81886476190482</v>
      </c>
      <c r="D141" s="9">
        <f t="shared" si="2"/>
        <v>543.81516190476191</v>
      </c>
    </row>
    <row r="142" spans="1:4" x14ac:dyDescent="0.3">
      <c r="A142" s="5">
        <v>39283</v>
      </c>
      <c r="B142" s="6">
        <v>533.98016000000007</v>
      </c>
      <c r="C142" s="6">
        <f t="shared" si="3"/>
        <v>564.69327238095241</v>
      </c>
      <c r="D142" s="9">
        <f t="shared" ref="D142:D205" si="4">AVERAGE(B132:B152)</f>
        <v>541.84240761904755</v>
      </c>
    </row>
    <row r="143" spans="1:4" x14ac:dyDescent="0.3">
      <c r="A143" s="5">
        <v>39286</v>
      </c>
      <c r="B143" s="6">
        <v>517.08992000000001</v>
      </c>
      <c r="C143" s="6">
        <f t="shared" si="3"/>
        <v>561.5707123809525</v>
      </c>
      <c r="D143" s="9">
        <f t="shared" si="4"/>
        <v>538.54857142857145</v>
      </c>
    </row>
    <row r="144" spans="1:4" x14ac:dyDescent="0.3">
      <c r="A144" s="5">
        <v>39287</v>
      </c>
      <c r="B144" s="6">
        <v>502.99328000000003</v>
      </c>
      <c r="C144" s="6">
        <f t="shared" si="3"/>
        <v>558.10770285714307</v>
      </c>
      <c r="D144" s="9">
        <f t="shared" si="4"/>
        <v>534.4833523809524</v>
      </c>
    </row>
    <row r="145" spans="1:4" x14ac:dyDescent="0.3">
      <c r="A145" s="5">
        <v>39288</v>
      </c>
      <c r="B145" s="6">
        <v>507.68959999999998</v>
      </c>
      <c r="C145" s="6">
        <f t="shared" si="3"/>
        <v>555.2257828571428</v>
      </c>
      <c r="D145" s="9">
        <f t="shared" si="4"/>
        <v>530.61372952380952</v>
      </c>
    </row>
    <row r="146" spans="1:4" x14ac:dyDescent="0.3">
      <c r="A146" s="5">
        <v>39289</v>
      </c>
      <c r="B146" s="6">
        <v>527.28192000000001</v>
      </c>
      <c r="C146" s="6">
        <f t="shared" si="3"/>
        <v>553.34003809523813</v>
      </c>
      <c r="D146" s="9">
        <f t="shared" si="4"/>
        <v>526.73999238095246</v>
      </c>
    </row>
    <row r="147" spans="1:4" x14ac:dyDescent="0.3">
      <c r="A147" s="5">
        <v>39290</v>
      </c>
      <c r="B147" s="6">
        <v>528.61631999999997</v>
      </c>
      <c r="C147" s="6">
        <f t="shared" si="3"/>
        <v>551.5117104761905</v>
      </c>
      <c r="D147" s="9">
        <f t="shared" si="4"/>
        <v>523.47123809523816</v>
      </c>
    </row>
    <row r="148" spans="1:4" x14ac:dyDescent="0.3">
      <c r="A148" s="5">
        <v>39293</v>
      </c>
      <c r="B148" s="6">
        <v>524.25855999999999</v>
      </c>
      <c r="C148" s="6">
        <f t="shared" si="3"/>
        <v>549.28917333333322</v>
      </c>
      <c r="D148" s="9">
        <f t="shared" si="4"/>
        <v>521.11893333333342</v>
      </c>
    </row>
    <row r="149" spans="1:4" x14ac:dyDescent="0.3">
      <c r="A149" s="5">
        <v>39294</v>
      </c>
      <c r="B149" s="6">
        <v>527.04383999999993</v>
      </c>
      <c r="C149" s="6">
        <f t="shared" si="3"/>
        <v>547.64409904761897</v>
      </c>
      <c r="D149" s="9">
        <f t="shared" si="4"/>
        <v>518.66270476190482</v>
      </c>
    </row>
    <row r="150" spans="1:4" x14ac:dyDescent="0.3">
      <c r="A150" s="5">
        <v>39295</v>
      </c>
      <c r="B150" s="6">
        <v>532.06399999999996</v>
      </c>
      <c r="C150" s="6">
        <f t="shared" si="3"/>
        <v>545.99716571428564</v>
      </c>
      <c r="D150" s="9">
        <f t="shared" si="4"/>
        <v>518.15539809523818</v>
      </c>
    </row>
    <row r="151" spans="1:4" x14ac:dyDescent="0.3">
      <c r="A151" s="5">
        <v>39296</v>
      </c>
      <c r="B151" s="6">
        <v>523.53535999999997</v>
      </c>
      <c r="C151" s="6">
        <f t="shared" si="3"/>
        <v>543.81516190476191</v>
      </c>
      <c r="D151" s="9">
        <f t="shared" si="4"/>
        <v>516.99602285714286</v>
      </c>
    </row>
    <row r="152" spans="1:4" x14ac:dyDescent="0.3">
      <c r="A152" s="5">
        <v>39297</v>
      </c>
      <c r="B152" s="6">
        <v>525.31200000000001</v>
      </c>
      <c r="C152" s="6">
        <f t="shared" ref="C152:C215" si="5">AVERAGE(B132:B152)</f>
        <v>541.84240761904755</v>
      </c>
      <c r="D152" s="9">
        <f t="shared" si="4"/>
        <v>516.45738666666671</v>
      </c>
    </row>
    <row r="153" spans="1:4" x14ac:dyDescent="0.3">
      <c r="A153" s="5">
        <v>39300</v>
      </c>
      <c r="B153" s="6">
        <v>511.37471999999997</v>
      </c>
      <c r="C153" s="6">
        <f t="shared" si="5"/>
        <v>538.54857142857145</v>
      </c>
      <c r="D153" s="9">
        <f t="shared" si="4"/>
        <v>515.19064380952375</v>
      </c>
    </row>
    <row r="154" spans="1:4" x14ac:dyDescent="0.3">
      <c r="A154" s="5">
        <v>39301</v>
      </c>
      <c r="B154" s="6">
        <v>501.81888000000004</v>
      </c>
      <c r="C154" s="6">
        <f t="shared" si="5"/>
        <v>534.4833523809524</v>
      </c>
      <c r="D154" s="9">
        <f t="shared" si="4"/>
        <v>514.15058285714281</v>
      </c>
    </row>
    <row r="155" spans="1:4" x14ac:dyDescent="0.3">
      <c r="A155" s="5">
        <v>39302</v>
      </c>
      <c r="B155" s="6">
        <v>511.19744000000003</v>
      </c>
      <c r="C155" s="6">
        <f t="shared" si="5"/>
        <v>530.61372952380952</v>
      </c>
      <c r="D155" s="9">
        <f t="shared" si="4"/>
        <v>513.61142857142841</v>
      </c>
    </row>
    <row r="156" spans="1:4" x14ac:dyDescent="0.3">
      <c r="A156" s="5">
        <v>39303</v>
      </c>
      <c r="B156" s="6">
        <v>499.1456</v>
      </c>
      <c r="C156" s="6">
        <f t="shared" si="5"/>
        <v>526.73999238095246</v>
      </c>
      <c r="D156" s="9">
        <f t="shared" si="4"/>
        <v>513.21493333333331</v>
      </c>
    </row>
    <row r="157" spans="1:4" x14ac:dyDescent="0.3">
      <c r="A157" s="5">
        <v>39304</v>
      </c>
      <c r="B157" s="6">
        <v>502.24640000000005</v>
      </c>
      <c r="C157" s="6">
        <f t="shared" si="5"/>
        <v>523.47123809523816</v>
      </c>
      <c r="D157" s="9">
        <f t="shared" si="4"/>
        <v>512.57663999999988</v>
      </c>
    </row>
    <row r="158" spans="1:4" x14ac:dyDescent="0.3">
      <c r="A158" s="5">
        <v>39307</v>
      </c>
      <c r="B158" s="6">
        <v>512.88</v>
      </c>
      <c r="C158" s="6">
        <f t="shared" si="5"/>
        <v>521.11893333333342</v>
      </c>
      <c r="D158" s="9">
        <f t="shared" si="4"/>
        <v>512.14954666666654</v>
      </c>
    </row>
    <row r="159" spans="1:4" x14ac:dyDescent="0.3">
      <c r="A159" s="5">
        <v>39308</v>
      </c>
      <c r="B159" s="6">
        <v>502.40384000000006</v>
      </c>
      <c r="C159" s="6">
        <f t="shared" si="5"/>
        <v>518.66270476190482</v>
      </c>
      <c r="D159" s="9">
        <f t="shared" si="4"/>
        <v>512.3367314285714</v>
      </c>
    </row>
    <row r="160" spans="1:4" x14ac:dyDescent="0.3">
      <c r="A160" s="5">
        <v>39309</v>
      </c>
      <c r="B160" s="6">
        <v>522.52415999999994</v>
      </c>
      <c r="C160" s="6">
        <f t="shared" si="5"/>
        <v>518.15539809523818</v>
      </c>
      <c r="D160" s="9">
        <f t="shared" si="4"/>
        <v>512.47107047619045</v>
      </c>
    </row>
    <row r="161" spans="1:4" x14ac:dyDescent="0.3">
      <c r="A161" s="5">
        <v>39310</v>
      </c>
      <c r="B161" s="6">
        <v>511.91808000000003</v>
      </c>
      <c r="C161" s="6">
        <f t="shared" si="5"/>
        <v>516.99602285714286</v>
      </c>
      <c r="D161" s="9">
        <f t="shared" si="4"/>
        <v>512.42489904761919</v>
      </c>
    </row>
    <row r="162" spans="1:4" x14ac:dyDescent="0.3">
      <c r="A162" s="5">
        <v>39311</v>
      </c>
      <c r="B162" s="6">
        <v>520.23104000000001</v>
      </c>
      <c r="C162" s="6">
        <f t="shared" si="5"/>
        <v>516.45738666666671</v>
      </c>
      <c r="D162" s="9">
        <f t="shared" si="4"/>
        <v>513.14377142857143</v>
      </c>
    </row>
    <row r="163" spans="1:4" x14ac:dyDescent="0.3">
      <c r="A163" s="5">
        <v>39314</v>
      </c>
      <c r="B163" s="6">
        <v>507.37855999999999</v>
      </c>
      <c r="C163" s="6">
        <f t="shared" si="5"/>
        <v>515.19064380952375</v>
      </c>
      <c r="D163" s="9">
        <f t="shared" si="4"/>
        <v>514.00396190476192</v>
      </c>
    </row>
    <row r="164" spans="1:4" x14ac:dyDescent="0.3">
      <c r="A164" s="5">
        <v>39315</v>
      </c>
      <c r="B164" s="6">
        <v>495.24864000000002</v>
      </c>
      <c r="C164" s="6">
        <f t="shared" si="5"/>
        <v>514.15058285714281</v>
      </c>
      <c r="D164" s="9">
        <f t="shared" si="4"/>
        <v>515.48958476190478</v>
      </c>
    </row>
    <row r="165" spans="1:4" x14ac:dyDescent="0.3">
      <c r="A165" s="5">
        <v>39316</v>
      </c>
      <c r="B165" s="6">
        <v>491.67104</v>
      </c>
      <c r="C165" s="6">
        <f t="shared" si="5"/>
        <v>513.61142857142841</v>
      </c>
      <c r="D165" s="9">
        <f t="shared" si="4"/>
        <v>516.95436190476198</v>
      </c>
    </row>
    <row r="166" spans="1:4" x14ac:dyDescent="0.3">
      <c r="A166" s="5">
        <v>39317</v>
      </c>
      <c r="B166" s="6">
        <v>499.36320000000001</v>
      </c>
      <c r="C166" s="6">
        <f t="shared" si="5"/>
        <v>513.21493333333331</v>
      </c>
      <c r="D166" s="9">
        <f t="shared" si="4"/>
        <v>516.95908571428572</v>
      </c>
    </row>
    <row r="167" spans="1:4" x14ac:dyDescent="0.3">
      <c r="A167" s="5">
        <v>39318</v>
      </c>
      <c r="B167" s="6">
        <v>513.87775999999997</v>
      </c>
      <c r="C167" s="6">
        <f t="shared" si="5"/>
        <v>512.57663999999988</v>
      </c>
      <c r="D167" s="9">
        <f t="shared" si="4"/>
        <v>517.14605714285722</v>
      </c>
    </row>
    <row r="168" spans="1:4" x14ac:dyDescent="0.3">
      <c r="A168" s="5">
        <v>39322</v>
      </c>
      <c r="B168" s="6">
        <v>519.64736000000005</v>
      </c>
      <c r="C168" s="6">
        <f t="shared" si="5"/>
        <v>512.14954666666654</v>
      </c>
      <c r="D168" s="9">
        <f t="shared" si="4"/>
        <v>517.47032380952385</v>
      </c>
    </row>
    <row r="169" spans="1:4" x14ac:dyDescent="0.3">
      <c r="A169" s="5">
        <v>39323</v>
      </c>
      <c r="B169" s="6">
        <v>528.18943999999999</v>
      </c>
      <c r="C169" s="6">
        <f t="shared" si="5"/>
        <v>512.3367314285714</v>
      </c>
      <c r="D169" s="9">
        <f t="shared" si="4"/>
        <v>517.31044571428583</v>
      </c>
    </row>
    <row r="170" spans="1:4" x14ac:dyDescent="0.3">
      <c r="A170" s="5">
        <v>39324</v>
      </c>
      <c r="B170" s="6">
        <v>529.86496</v>
      </c>
      <c r="C170" s="6">
        <f t="shared" si="5"/>
        <v>512.47107047619045</v>
      </c>
      <c r="D170" s="9">
        <f t="shared" si="4"/>
        <v>518.29214476190486</v>
      </c>
    </row>
    <row r="171" spans="1:4" x14ac:dyDescent="0.3">
      <c r="A171" s="5">
        <v>39325</v>
      </c>
      <c r="B171" s="6">
        <v>531.09440000000006</v>
      </c>
      <c r="C171" s="6">
        <f t="shared" si="5"/>
        <v>512.42489904761919</v>
      </c>
      <c r="D171" s="9">
        <f t="shared" si="4"/>
        <v>518.94412190476191</v>
      </c>
    </row>
    <row r="172" spans="1:4" x14ac:dyDescent="0.3">
      <c r="A172" s="5">
        <v>39328</v>
      </c>
      <c r="B172" s="6">
        <v>538.63168000000007</v>
      </c>
      <c r="C172" s="6">
        <f t="shared" si="5"/>
        <v>513.14377142857143</v>
      </c>
      <c r="D172" s="9">
        <f t="shared" si="4"/>
        <v>519.99820190476191</v>
      </c>
    </row>
    <row r="173" spans="1:4" x14ac:dyDescent="0.3">
      <c r="A173" s="5">
        <v>39329</v>
      </c>
      <c r="B173" s="6">
        <v>543.37599999999998</v>
      </c>
      <c r="C173" s="6">
        <f t="shared" si="5"/>
        <v>514.00396190476192</v>
      </c>
      <c r="D173" s="9">
        <f t="shared" si="4"/>
        <v>520.1882209523809</v>
      </c>
    </row>
    <row r="174" spans="1:4" x14ac:dyDescent="0.3">
      <c r="A174" s="5">
        <v>39330</v>
      </c>
      <c r="B174" s="6">
        <v>542.57280000000003</v>
      </c>
      <c r="C174" s="6">
        <f t="shared" si="5"/>
        <v>515.48958476190478</v>
      </c>
      <c r="D174" s="9">
        <f t="shared" si="4"/>
        <v>520.82687999999996</v>
      </c>
    </row>
    <row r="175" spans="1:4" x14ac:dyDescent="0.3">
      <c r="A175" s="5">
        <v>39331</v>
      </c>
      <c r="B175" s="6">
        <v>532.57920000000001</v>
      </c>
      <c r="C175" s="6">
        <f t="shared" si="5"/>
        <v>516.95436190476198</v>
      </c>
      <c r="D175" s="9">
        <f t="shared" si="4"/>
        <v>521.87038476190469</v>
      </c>
    </row>
    <row r="176" spans="1:4" x14ac:dyDescent="0.3">
      <c r="A176" s="5">
        <v>39332</v>
      </c>
      <c r="B176" s="6">
        <v>511.29664000000002</v>
      </c>
      <c r="C176" s="6">
        <f t="shared" si="5"/>
        <v>516.95908571428572</v>
      </c>
      <c r="D176" s="9">
        <f t="shared" si="4"/>
        <v>523.44914285714276</v>
      </c>
    </row>
    <row r="177" spans="1:4" x14ac:dyDescent="0.3">
      <c r="A177" s="5">
        <v>39335</v>
      </c>
      <c r="B177" s="6">
        <v>503.072</v>
      </c>
      <c r="C177" s="6">
        <f t="shared" si="5"/>
        <v>517.14605714285722</v>
      </c>
      <c r="D177" s="9">
        <f t="shared" si="4"/>
        <v>524.24091428571433</v>
      </c>
    </row>
    <row r="178" spans="1:4" x14ac:dyDescent="0.3">
      <c r="A178" s="5">
        <v>39336</v>
      </c>
      <c r="B178" s="6">
        <v>509.05599999999998</v>
      </c>
      <c r="C178" s="6">
        <f t="shared" si="5"/>
        <v>517.47032380952385</v>
      </c>
      <c r="D178" s="9">
        <f t="shared" si="4"/>
        <v>523.76947809523801</v>
      </c>
    </row>
    <row r="179" spans="1:4" x14ac:dyDescent="0.3">
      <c r="A179" s="5">
        <v>39337</v>
      </c>
      <c r="B179" s="6">
        <v>509.52256</v>
      </c>
      <c r="C179" s="6">
        <f t="shared" si="5"/>
        <v>517.31044571428583</v>
      </c>
      <c r="D179" s="9">
        <f t="shared" si="4"/>
        <v>522.68284952380952</v>
      </c>
    </row>
    <row r="180" spans="1:4" x14ac:dyDescent="0.3">
      <c r="A180" s="5">
        <v>39338</v>
      </c>
      <c r="B180" s="6">
        <v>523.01952000000006</v>
      </c>
      <c r="C180" s="6">
        <f t="shared" si="5"/>
        <v>518.29214476190486</v>
      </c>
      <c r="D180" s="9">
        <f t="shared" si="4"/>
        <v>521.82957714285715</v>
      </c>
    </row>
    <row r="181" spans="1:4" x14ac:dyDescent="0.3">
      <c r="A181" s="5">
        <v>39339</v>
      </c>
      <c r="B181" s="6">
        <v>536.21568000000002</v>
      </c>
      <c r="C181" s="6">
        <f t="shared" si="5"/>
        <v>518.94412190476191</v>
      </c>
      <c r="D181" s="9">
        <f t="shared" si="4"/>
        <v>520.97581714285718</v>
      </c>
    </row>
    <row r="182" spans="1:4" x14ac:dyDescent="0.3">
      <c r="A182" s="5">
        <v>39342</v>
      </c>
      <c r="B182" s="6">
        <v>534.05376000000001</v>
      </c>
      <c r="C182" s="6">
        <f t="shared" si="5"/>
        <v>519.99820190476191</v>
      </c>
      <c r="D182" s="9">
        <f t="shared" si="4"/>
        <v>519.35466666666673</v>
      </c>
    </row>
    <row r="183" spans="1:4" x14ac:dyDescent="0.3">
      <c r="A183" s="5">
        <v>39343</v>
      </c>
      <c r="B183" s="6">
        <v>524.22144000000003</v>
      </c>
      <c r="C183" s="6">
        <f t="shared" si="5"/>
        <v>520.1882209523809</v>
      </c>
      <c r="D183" s="9">
        <f t="shared" si="4"/>
        <v>517.02238476190473</v>
      </c>
    </row>
    <row r="184" spans="1:4" x14ac:dyDescent="0.3">
      <c r="A184" s="5">
        <v>39344</v>
      </c>
      <c r="B184" s="6">
        <v>520.79040000000009</v>
      </c>
      <c r="C184" s="6">
        <f t="shared" si="5"/>
        <v>520.82687999999996</v>
      </c>
      <c r="D184" s="9">
        <f t="shared" si="4"/>
        <v>514.89642666666657</v>
      </c>
    </row>
    <row r="185" spans="1:4" x14ac:dyDescent="0.3">
      <c r="A185" s="5">
        <v>39345</v>
      </c>
      <c r="B185" s="6">
        <v>517.16224</v>
      </c>
      <c r="C185" s="6">
        <f t="shared" si="5"/>
        <v>521.87038476190469</v>
      </c>
      <c r="D185" s="9">
        <f t="shared" si="4"/>
        <v>512.98069333333319</v>
      </c>
    </row>
    <row r="186" spans="1:4" x14ac:dyDescent="0.3">
      <c r="A186" s="5">
        <v>39346</v>
      </c>
      <c r="B186" s="6">
        <v>524.82495999999992</v>
      </c>
      <c r="C186" s="6">
        <f t="shared" si="5"/>
        <v>523.44914285714276</v>
      </c>
      <c r="D186" s="9">
        <f t="shared" si="4"/>
        <v>512.14162285714281</v>
      </c>
    </row>
    <row r="187" spans="1:4" x14ac:dyDescent="0.3">
      <c r="A187" s="5">
        <v>39349</v>
      </c>
      <c r="B187" s="6">
        <v>515.99040000000002</v>
      </c>
      <c r="C187" s="6">
        <f t="shared" si="5"/>
        <v>524.24091428571433</v>
      </c>
      <c r="D187" s="9">
        <f t="shared" si="4"/>
        <v>512.08481523809519</v>
      </c>
    </row>
    <row r="188" spans="1:4" x14ac:dyDescent="0.3">
      <c r="A188" s="5">
        <v>39350</v>
      </c>
      <c r="B188" s="6">
        <v>503.9776</v>
      </c>
      <c r="C188" s="6">
        <f t="shared" si="5"/>
        <v>523.76947809523801</v>
      </c>
      <c r="D188" s="9">
        <f t="shared" si="4"/>
        <v>512.73825523809512</v>
      </c>
    </row>
    <row r="189" spans="1:4" x14ac:dyDescent="0.3">
      <c r="A189" s="5">
        <v>39351</v>
      </c>
      <c r="B189" s="6">
        <v>496.82815999999997</v>
      </c>
      <c r="C189" s="6">
        <f t="shared" si="5"/>
        <v>522.68284952380952</v>
      </c>
      <c r="D189" s="9">
        <f t="shared" si="4"/>
        <v>512.50947047619036</v>
      </c>
    </row>
    <row r="190" spans="1:4" x14ac:dyDescent="0.3">
      <c r="A190" s="5">
        <v>39352</v>
      </c>
      <c r="B190" s="6">
        <v>510.27071999999998</v>
      </c>
      <c r="C190" s="6">
        <f t="shared" si="5"/>
        <v>521.82957714285715</v>
      </c>
      <c r="D190" s="9">
        <f t="shared" si="4"/>
        <v>512.95128380952383</v>
      </c>
    </row>
    <row r="191" spans="1:4" x14ac:dyDescent="0.3">
      <c r="A191" s="5">
        <v>39353</v>
      </c>
      <c r="B191" s="6">
        <v>511.93600000000004</v>
      </c>
      <c r="C191" s="6">
        <f t="shared" si="5"/>
        <v>520.97581714285718</v>
      </c>
      <c r="D191" s="9">
        <f t="shared" si="4"/>
        <v>512.65737142857142</v>
      </c>
    </row>
    <row r="192" spans="1:4" x14ac:dyDescent="0.3">
      <c r="A192" s="5">
        <v>39356</v>
      </c>
      <c r="B192" s="6">
        <v>497.05023999999997</v>
      </c>
      <c r="C192" s="6">
        <f t="shared" si="5"/>
        <v>519.35466666666673</v>
      </c>
      <c r="D192" s="9">
        <f t="shared" si="4"/>
        <v>512.05662476190469</v>
      </c>
    </row>
    <row r="193" spans="1:4" x14ac:dyDescent="0.3">
      <c r="A193" s="5">
        <v>39357</v>
      </c>
      <c r="B193" s="6">
        <v>489.65376000000003</v>
      </c>
      <c r="C193" s="6">
        <f t="shared" si="5"/>
        <v>517.02238476190473</v>
      </c>
      <c r="D193" s="9">
        <f t="shared" si="4"/>
        <v>512.44156952380956</v>
      </c>
    </row>
    <row r="194" spans="1:4" x14ac:dyDescent="0.3">
      <c r="A194" s="5">
        <v>39358</v>
      </c>
      <c r="B194" s="6">
        <v>498.73088000000001</v>
      </c>
      <c r="C194" s="6">
        <f t="shared" si="5"/>
        <v>514.89642666666657</v>
      </c>
      <c r="D194" s="9">
        <f t="shared" si="4"/>
        <v>513.26598095238091</v>
      </c>
    </row>
    <row r="195" spans="1:4" x14ac:dyDescent="0.3">
      <c r="A195" s="5">
        <v>39359</v>
      </c>
      <c r="B195" s="6">
        <v>502.34240000000005</v>
      </c>
      <c r="C195" s="6">
        <f t="shared" si="5"/>
        <v>512.98069333333319</v>
      </c>
      <c r="D195" s="9">
        <f t="shared" si="4"/>
        <v>514.22040380952387</v>
      </c>
    </row>
    <row r="196" spans="1:4" x14ac:dyDescent="0.3">
      <c r="A196" s="5">
        <v>39360</v>
      </c>
      <c r="B196" s="6">
        <v>514.95871999999997</v>
      </c>
      <c r="C196" s="6">
        <f t="shared" si="5"/>
        <v>512.14162285714281</v>
      </c>
      <c r="D196" s="9">
        <f t="shared" si="4"/>
        <v>515.32312380952385</v>
      </c>
    </row>
    <row r="197" spans="1:4" x14ac:dyDescent="0.3">
      <c r="A197" s="5">
        <v>39363</v>
      </c>
      <c r="B197" s="6">
        <v>510.10368</v>
      </c>
      <c r="C197" s="6">
        <f t="shared" si="5"/>
        <v>512.08481523809519</v>
      </c>
      <c r="D197" s="9">
        <f t="shared" si="4"/>
        <v>515.35155809523803</v>
      </c>
    </row>
    <row r="198" spans="1:4" x14ac:dyDescent="0.3">
      <c r="A198" s="5">
        <v>39364</v>
      </c>
      <c r="B198" s="6">
        <v>516.79423999999995</v>
      </c>
      <c r="C198" s="6">
        <f t="shared" si="5"/>
        <v>512.73825523809512</v>
      </c>
      <c r="D198" s="9">
        <f t="shared" si="4"/>
        <v>515.7030400000001</v>
      </c>
    </row>
    <row r="199" spans="1:4" x14ac:dyDescent="0.3">
      <c r="A199" s="5">
        <v>39365</v>
      </c>
      <c r="B199" s="6">
        <v>504.25152000000003</v>
      </c>
      <c r="C199" s="6">
        <f t="shared" si="5"/>
        <v>512.50947047619036</v>
      </c>
      <c r="D199" s="9">
        <f t="shared" si="4"/>
        <v>517.03341714285727</v>
      </c>
    </row>
    <row r="200" spans="1:4" x14ac:dyDescent="0.3">
      <c r="A200" s="5">
        <v>39366</v>
      </c>
      <c r="B200" s="6">
        <v>518.80064000000004</v>
      </c>
      <c r="C200" s="6">
        <f t="shared" si="5"/>
        <v>512.95128380952383</v>
      </c>
      <c r="D200" s="9">
        <f t="shared" si="4"/>
        <v>519.18201904761918</v>
      </c>
    </row>
    <row r="201" spans="1:4" x14ac:dyDescent="0.3">
      <c r="A201" s="5">
        <v>39367</v>
      </c>
      <c r="B201" s="6">
        <v>516.84735999999998</v>
      </c>
      <c r="C201" s="6">
        <f t="shared" si="5"/>
        <v>512.65737142857142</v>
      </c>
      <c r="D201" s="9">
        <f t="shared" si="4"/>
        <v>521.1729980952382</v>
      </c>
    </row>
    <row r="202" spans="1:4" x14ac:dyDescent="0.3">
      <c r="A202" s="5">
        <v>39370</v>
      </c>
      <c r="B202" s="6">
        <v>523.6</v>
      </c>
      <c r="C202" s="6">
        <f t="shared" si="5"/>
        <v>512.05662476190469</v>
      </c>
      <c r="D202" s="9">
        <f t="shared" si="4"/>
        <v>523.78471619047627</v>
      </c>
    </row>
    <row r="203" spans="1:4" x14ac:dyDescent="0.3">
      <c r="A203" s="5">
        <v>39371</v>
      </c>
      <c r="B203" s="6">
        <v>542.13760000000002</v>
      </c>
      <c r="C203" s="6">
        <f t="shared" si="5"/>
        <v>512.44156952380956</v>
      </c>
      <c r="D203" s="9">
        <f t="shared" si="4"/>
        <v>526.96076190476197</v>
      </c>
    </row>
    <row r="204" spans="1:4" x14ac:dyDescent="0.3">
      <c r="A204" s="5">
        <v>39372</v>
      </c>
      <c r="B204" s="6">
        <v>541.53408000000002</v>
      </c>
      <c r="C204" s="6">
        <f t="shared" si="5"/>
        <v>513.26598095238091</v>
      </c>
      <c r="D204" s="9">
        <f t="shared" si="4"/>
        <v>530.86524952380955</v>
      </c>
    </row>
    <row r="205" spans="1:4" x14ac:dyDescent="0.3">
      <c r="A205" s="5">
        <v>39373</v>
      </c>
      <c r="B205" s="6">
        <v>540.83328000000006</v>
      </c>
      <c r="C205" s="6">
        <f t="shared" si="5"/>
        <v>514.22040380952387</v>
      </c>
      <c r="D205" s="9">
        <f t="shared" si="4"/>
        <v>535.19823238095239</v>
      </c>
    </row>
    <row r="206" spans="1:4" x14ac:dyDescent="0.3">
      <c r="A206" s="5">
        <v>39374</v>
      </c>
      <c r="B206" s="6">
        <v>540.31935999999996</v>
      </c>
      <c r="C206" s="6">
        <f t="shared" si="5"/>
        <v>515.32312380952385</v>
      </c>
      <c r="D206" s="9">
        <f t="shared" ref="D206:D242" si="6">AVERAGE(B196:B216)</f>
        <v>539.7405257142857</v>
      </c>
    </row>
    <row r="207" spans="1:4" x14ac:dyDescent="0.3">
      <c r="A207" s="5">
        <v>39377</v>
      </c>
      <c r="B207" s="6">
        <v>525.42207999999994</v>
      </c>
      <c r="C207" s="6">
        <f t="shared" si="5"/>
        <v>515.35155809523803</v>
      </c>
      <c r="D207" s="9">
        <f t="shared" si="6"/>
        <v>543.34040380952376</v>
      </c>
    </row>
    <row r="208" spans="1:4" x14ac:dyDescent="0.3">
      <c r="A208" s="5">
        <v>39378</v>
      </c>
      <c r="B208" s="6">
        <v>523.37152000000003</v>
      </c>
      <c r="C208" s="6">
        <f t="shared" si="5"/>
        <v>515.7030400000001</v>
      </c>
      <c r="D208" s="9">
        <f t="shared" si="6"/>
        <v>547.3613104761904</v>
      </c>
    </row>
    <row r="209" spans="1:4" x14ac:dyDescent="0.3">
      <c r="A209" s="5">
        <v>39379</v>
      </c>
      <c r="B209" s="6">
        <v>531.91552000000001</v>
      </c>
      <c r="C209" s="6">
        <f t="shared" si="5"/>
        <v>517.03341714285727</v>
      </c>
      <c r="D209" s="9">
        <f t="shared" si="6"/>
        <v>550.96383999999989</v>
      </c>
    </row>
    <row r="210" spans="1:4" x14ac:dyDescent="0.3">
      <c r="A210" s="5">
        <v>39380</v>
      </c>
      <c r="B210" s="6">
        <v>541.94880000000001</v>
      </c>
      <c r="C210" s="6">
        <f t="shared" si="5"/>
        <v>519.18201904761918</v>
      </c>
      <c r="D210" s="9">
        <f t="shared" si="6"/>
        <v>555.43356952380941</v>
      </c>
    </row>
    <row r="211" spans="1:4" x14ac:dyDescent="0.3">
      <c r="A211" s="5">
        <v>39381</v>
      </c>
      <c r="B211" s="6">
        <v>552.08127999999999</v>
      </c>
      <c r="C211" s="6">
        <f t="shared" si="5"/>
        <v>521.1729980952382</v>
      </c>
      <c r="D211" s="9">
        <f t="shared" si="6"/>
        <v>558.73974857142855</v>
      </c>
    </row>
    <row r="212" spans="1:4" x14ac:dyDescent="0.3">
      <c r="A212" s="5">
        <v>39384</v>
      </c>
      <c r="B212" s="6">
        <v>566.78207999999995</v>
      </c>
      <c r="C212" s="6">
        <f t="shared" si="5"/>
        <v>523.78471619047627</v>
      </c>
      <c r="D212" s="9">
        <f t="shared" si="6"/>
        <v>562.06601142857141</v>
      </c>
    </row>
    <row r="213" spans="1:4" x14ac:dyDescent="0.3">
      <c r="A213" s="5">
        <v>39385</v>
      </c>
      <c r="B213" s="6">
        <v>563.74720000000002</v>
      </c>
      <c r="C213" s="6">
        <f t="shared" si="5"/>
        <v>526.96076190476197</v>
      </c>
      <c r="D213" s="9">
        <f t="shared" si="6"/>
        <v>564.33529904761906</v>
      </c>
    </row>
    <row r="214" spans="1:4" x14ac:dyDescent="0.3">
      <c r="A214" s="5">
        <v>39386</v>
      </c>
      <c r="B214" s="6">
        <v>571.64800000000002</v>
      </c>
      <c r="C214" s="6">
        <f t="shared" si="5"/>
        <v>530.86524952380955</v>
      </c>
      <c r="D214" s="9">
        <f t="shared" si="6"/>
        <v>565.58192761904775</v>
      </c>
    </row>
    <row r="215" spans="1:4" x14ac:dyDescent="0.3">
      <c r="A215" s="5">
        <v>39387</v>
      </c>
      <c r="B215" s="6">
        <v>589.72352000000001</v>
      </c>
      <c r="C215" s="6">
        <f t="shared" si="5"/>
        <v>535.19823238095239</v>
      </c>
      <c r="D215" s="9">
        <f t="shared" si="6"/>
        <v>566.59547428571432</v>
      </c>
    </row>
    <row r="216" spans="1:4" x14ac:dyDescent="0.3">
      <c r="A216" s="5">
        <v>39388</v>
      </c>
      <c r="B216" s="6">
        <v>597.73056000000008</v>
      </c>
      <c r="C216" s="6">
        <f t="shared" ref="C216:C253" si="7">AVERAGE(B196:B216)</f>
        <v>539.7405257142857</v>
      </c>
      <c r="D216" s="9">
        <f t="shared" si="6"/>
        <v>568.17164190476194</v>
      </c>
    </row>
    <row r="217" spans="1:4" x14ac:dyDescent="0.3">
      <c r="A217" s="5">
        <v>39391</v>
      </c>
      <c r="B217" s="6">
        <v>590.55616000000009</v>
      </c>
      <c r="C217" s="6">
        <f t="shared" si="7"/>
        <v>543.34040380952376</v>
      </c>
      <c r="D217" s="9">
        <f t="shared" si="6"/>
        <v>569.63520000000005</v>
      </c>
    </row>
    <row r="218" spans="1:4" x14ac:dyDescent="0.3">
      <c r="A218" s="5">
        <v>39392</v>
      </c>
      <c r="B218" s="6">
        <v>594.54272000000003</v>
      </c>
      <c r="C218" s="6">
        <f t="shared" si="7"/>
        <v>547.3613104761904</v>
      </c>
      <c r="D218" s="9">
        <f t="shared" si="6"/>
        <v>571.9088457142858</v>
      </c>
    </row>
    <row r="219" spans="1:4" x14ac:dyDescent="0.3">
      <c r="A219" s="5">
        <v>39393</v>
      </c>
      <c r="B219" s="6">
        <v>592.44736</v>
      </c>
      <c r="C219" s="6">
        <f t="shared" si="7"/>
        <v>550.96383999999989</v>
      </c>
      <c r="D219" s="9">
        <f t="shared" si="6"/>
        <v>574.48512000000005</v>
      </c>
    </row>
    <row r="220" spans="1:4" x14ac:dyDescent="0.3">
      <c r="A220" s="5">
        <v>39394</v>
      </c>
      <c r="B220" s="6">
        <v>598.11583999999993</v>
      </c>
      <c r="C220" s="6">
        <f t="shared" si="7"/>
        <v>555.43356952380941</v>
      </c>
      <c r="D220" s="9">
        <f t="shared" si="6"/>
        <v>576.46561523809521</v>
      </c>
    </row>
    <row r="221" spans="1:4" x14ac:dyDescent="0.3">
      <c r="A221" s="5">
        <v>39395</v>
      </c>
      <c r="B221" s="6">
        <v>588.23040000000003</v>
      </c>
      <c r="C221" s="6">
        <f t="shared" si="7"/>
        <v>558.73974857142855</v>
      </c>
      <c r="D221" s="9">
        <f t="shared" si="6"/>
        <v>578.13409523809526</v>
      </c>
    </row>
    <row r="222" spans="1:4" x14ac:dyDescent="0.3">
      <c r="A222" s="5">
        <v>39398</v>
      </c>
      <c r="B222" s="6">
        <v>586.69888000000003</v>
      </c>
      <c r="C222" s="6">
        <f t="shared" si="7"/>
        <v>562.06601142857141</v>
      </c>
      <c r="D222" s="9">
        <f t="shared" si="6"/>
        <v>579.15401142857138</v>
      </c>
    </row>
    <row r="223" spans="1:4" x14ac:dyDescent="0.3">
      <c r="A223" s="5">
        <v>39399</v>
      </c>
      <c r="B223" s="6">
        <v>571.25504000000001</v>
      </c>
      <c r="C223" s="6">
        <f t="shared" si="7"/>
        <v>564.33529904761906</v>
      </c>
      <c r="D223" s="9">
        <f t="shared" si="6"/>
        <v>579.02287238095244</v>
      </c>
    </row>
    <row r="224" spans="1:4" x14ac:dyDescent="0.3">
      <c r="A224" s="5">
        <v>39400</v>
      </c>
      <c r="B224" s="6">
        <v>568.31680000000006</v>
      </c>
      <c r="C224" s="6">
        <f t="shared" si="7"/>
        <v>565.58192761904775</v>
      </c>
      <c r="D224" s="9">
        <f t="shared" si="6"/>
        <v>578.43489523809535</v>
      </c>
    </row>
    <row r="225" spans="1:4" x14ac:dyDescent="0.3">
      <c r="A225" s="5">
        <v>39401</v>
      </c>
      <c r="B225" s="6">
        <v>562.81856000000005</v>
      </c>
      <c r="C225" s="6">
        <f t="shared" si="7"/>
        <v>566.59547428571432</v>
      </c>
      <c r="D225" s="9">
        <f t="shared" si="6"/>
        <v>577.64038095238095</v>
      </c>
    </row>
    <row r="226" spans="1:4" x14ac:dyDescent="0.3">
      <c r="A226" s="5">
        <v>39402</v>
      </c>
      <c r="B226" s="6">
        <v>573.93280000000004</v>
      </c>
      <c r="C226" s="6">
        <f t="shared" si="7"/>
        <v>568.17164190476194</v>
      </c>
      <c r="D226" s="9">
        <f t="shared" si="6"/>
        <v>574.98718476190481</v>
      </c>
    </row>
    <row r="227" spans="1:4" x14ac:dyDescent="0.3">
      <c r="A227" s="5">
        <v>39405</v>
      </c>
      <c r="B227" s="6">
        <v>571.05408</v>
      </c>
      <c r="C227" s="6">
        <f t="shared" si="7"/>
        <v>569.63520000000005</v>
      </c>
      <c r="D227" s="9">
        <f t="shared" si="6"/>
        <v>572.14363428571437</v>
      </c>
    </row>
    <row r="228" spans="1:4" x14ac:dyDescent="0.3">
      <c r="A228" s="5">
        <v>39406</v>
      </c>
      <c r="B228" s="6">
        <v>573.16863999999998</v>
      </c>
      <c r="C228" s="6">
        <f t="shared" si="7"/>
        <v>571.9088457142858</v>
      </c>
      <c r="D228" s="9">
        <f t="shared" si="6"/>
        <v>569.92877714285703</v>
      </c>
    </row>
    <row r="229" spans="1:4" x14ac:dyDescent="0.3">
      <c r="A229" s="5">
        <v>39407</v>
      </c>
      <c r="B229" s="6">
        <v>577.47328000000005</v>
      </c>
      <c r="C229" s="6">
        <f t="shared" si="7"/>
        <v>574.48512000000005</v>
      </c>
      <c r="D229" s="9">
        <f t="shared" si="6"/>
        <v>567.32769523809532</v>
      </c>
    </row>
    <row r="230" spans="1:4" x14ac:dyDescent="0.3">
      <c r="A230" s="5">
        <v>39408</v>
      </c>
      <c r="B230" s="6">
        <v>573.50592000000006</v>
      </c>
      <c r="C230" s="6">
        <f t="shared" si="7"/>
        <v>576.46561523809521</v>
      </c>
      <c r="D230" s="9">
        <f t="shared" si="6"/>
        <v>565.1236876190477</v>
      </c>
    </row>
    <row r="231" spans="1:4" x14ac:dyDescent="0.3">
      <c r="A231" s="5">
        <v>39409</v>
      </c>
      <c r="B231" s="6">
        <v>576.98688000000004</v>
      </c>
      <c r="C231" s="6">
        <f t="shared" si="7"/>
        <v>578.13409523809526</v>
      </c>
      <c r="D231" s="9">
        <f t="shared" si="6"/>
        <v>562.66535619047613</v>
      </c>
    </row>
    <row r="232" spans="1:4" x14ac:dyDescent="0.3">
      <c r="A232" s="5">
        <v>39412</v>
      </c>
      <c r="B232" s="6">
        <v>573.49952000000008</v>
      </c>
      <c r="C232" s="6">
        <f t="shared" si="7"/>
        <v>579.15401142857138</v>
      </c>
      <c r="D232" s="9">
        <f t="shared" si="6"/>
        <v>560.57819428571418</v>
      </c>
    </row>
    <row r="233" spans="1:4" x14ac:dyDescent="0.3">
      <c r="A233" s="5">
        <v>39413</v>
      </c>
      <c r="B233" s="6">
        <v>564.02816000000007</v>
      </c>
      <c r="C233" s="6">
        <f t="shared" si="7"/>
        <v>579.02287238095244</v>
      </c>
      <c r="D233" s="9">
        <f t="shared" si="6"/>
        <v>558.55990857142865</v>
      </c>
    </row>
    <row r="234" spans="1:4" x14ac:dyDescent="0.3">
      <c r="A234" s="5">
        <v>39414</v>
      </c>
      <c r="B234" s="6">
        <v>551.3996800000001</v>
      </c>
      <c r="C234" s="6">
        <f t="shared" si="7"/>
        <v>578.43489523809535</v>
      </c>
      <c r="D234" s="9">
        <f t="shared" si="6"/>
        <v>558.20507428571432</v>
      </c>
    </row>
    <row r="235" spans="1:4" x14ac:dyDescent="0.3">
      <c r="A235" s="5">
        <v>39415</v>
      </c>
      <c r="B235" s="6">
        <v>554.96319999999992</v>
      </c>
      <c r="C235" s="6">
        <f t="shared" si="7"/>
        <v>577.64038095238095</v>
      </c>
      <c r="D235" s="9">
        <f t="shared" si="6"/>
        <v>558.26380190476198</v>
      </c>
    </row>
    <row r="236" spans="1:4" x14ac:dyDescent="0.3">
      <c r="A236" s="5">
        <v>39416</v>
      </c>
      <c r="B236" s="6">
        <v>534.00639999999999</v>
      </c>
      <c r="C236" s="6">
        <f t="shared" si="7"/>
        <v>574.98718476190481</v>
      </c>
      <c r="D236" s="9">
        <f t="shared" si="6"/>
        <v>558.5865142857142</v>
      </c>
    </row>
    <row r="237" spans="1:4" x14ac:dyDescent="0.3">
      <c r="A237" s="5">
        <v>39419</v>
      </c>
      <c r="B237" s="6">
        <v>538.01599999999996</v>
      </c>
      <c r="C237" s="6">
        <f t="shared" si="7"/>
        <v>572.14363428571437</v>
      </c>
      <c r="D237" s="9">
        <f t="shared" si="6"/>
        <v>558.39616000000001</v>
      </c>
    </row>
    <row r="238" spans="1:4" x14ac:dyDescent="0.3">
      <c r="A238" s="5">
        <v>39420</v>
      </c>
      <c r="B238" s="6">
        <v>544.04416000000003</v>
      </c>
      <c r="C238" s="6">
        <f t="shared" si="7"/>
        <v>569.92877714285703</v>
      </c>
      <c r="D238" s="9">
        <f t="shared" si="6"/>
        <v>558.15975619047617</v>
      </c>
    </row>
    <row r="239" spans="1:4" x14ac:dyDescent="0.3">
      <c r="A239" s="5">
        <v>39421</v>
      </c>
      <c r="B239" s="6">
        <v>539.91999999999996</v>
      </c>
      <c r="C239" s="6">
        <f t="shared" si="7"/>
        <v>567.32769523809532</v>
      </c>
      <c r="D239" s="9">
        <f t="shared" si="6"/>
        <v>557.76798476190481</v>
      </c>
    </row>
    <row r="240" spans="1:4" x14ac:dyDescent="0.3">
      <c r="A240" s="5">
        <v>39422</v>
      </c>
      <c r="B240" s="6">
        <v>546.16319999999996</v>
      </c>
      <c r="C240" s="6">
        <f t="shared" si="7"/>
        <v>565.1236876190477</v>
      </c>
      <c r="D240" s="9">
        <f t="shared" si="6"/>
        <v>557.26927238095232</v>
      </c>
    </row>
    <row r="241" spans="1:4" x14ac:dyDescent="0.3">
      <c r="A241" s="5">
        <v>39423</v>
      </c>
      <c r="B241" s="6">
        <v>546.49088000000006</v>
      </c>
      <c r="C241" s="6">
        <f t="shared" si="7"/>
        <v>562.66535619047613</v>
      </c>
      <c r="D241" s="9">
        <f t="shared" si="6"/>
        <v>557.06057142857139</v>
      </c>
    </row>
    <row r="242" spans="1:4" x14ac:dyDescent="0.3">
      <c r="A242" s="5">
        <v>39426</v>
      </c>
      <c r="B242" s="6">
        <v>544.4</v>
      </c>
      <c r="C242" s="6">
        <f t="shared" si="7"/>
        <v>560.57819428571418</v>
      </c>
      <c r="D242" s="9">
        <f t="shared" si="6"/>
        <v>557.99917714285709</v>
      </c>
    </row>
    <row r="243" spans="1:4" x14ac:dyDescent="0.3">
      <c r="A243" s="5">
        <v>39427</v>
      </c>
      <c r="B243" s="6">
        <v>544.31488000000002</v>
      </c>
      <c r="C243" s="6">
        <f t="shared" si="7"/>
        <v>558.55990857142865</v>
      </c>
      <c r="D243" s="9">
        <f>AVERAGE(B233:B253)</f>
        <v>558.93738666666661</v>
      </c>
    </row>
    <row r="244" spans="1:4" x14ac:dyDescent="0.3">
      <c r="A244" s="5">
        <v>39428</v>
      </c>
      <c r="B244" s="6">
        <v>563.80352000000005</v>
      </c>
      <c r="C244" s="6">
        <f t="shared" si="7"/>
        <v>558.20507428571432</v>
      </c>
    </row>
    <row r="245" spans="1:4" x14ac:dyDescent="0.3">
      <c r="A245" s="5">
        <v>39429</v>
      </c>
      <c r="B245" s="6">
        <v>569.55007999999998</v>
      </c>
      <c r="C245" s="6">
        <f t="shared" si="7"/>
        <v>558.26380190476198</v>
      </c>
    </row>
    <row r="246" spans="1:4" x14ac:dyDescent="0.3">
      <c r="A246" s="5">
        <v>39430</v>
      </c>
      <c r="B246" s="6">
        <v>569.59552000000008</v>
      </c>
      <c r="C246" s="6">
        <f t="shared" si="7"/>
        <v>558.5865142857142</v>
      </c>
    </row>
    <row r="247" spans="1:4" x14ac:dyDescent="0.3">
      <c r="A247" s="5">
        <v>39433</v>
      </c>
      <c r="B247" s="6">
        <v>569.93535999999995</v>
      </c>
      <c r="C247" s="6">
        <f t="shared" si="7"/>
        <v>558.39616000000001</v>
      </c>
    </row>
    <row r="248" spans="1:4" x14ac:dyDescent="0.3">
      <c r="A248" s="5">
        <v>39434</v>
      </c>
      <c r="B248" s="6">
        <v>566.08960000000002</v>
      </c>
      <c r="C248" s="6">
        <f t="shared" si="7"/>
        <v>558.15975619047617</v>
      </c>
    </row>
    <row r="249" spans="1:4" x14ac:dyDescent="0.3">
      <c r="A249" s="5">
        <v>39435</v>
      </c>
      <c r="B249" s="6">
        <v>564.94143999999994</v>
      </c>
      <c r="C249" s="6">
        <f t="shared" si="7"/>
        <v>557.76798476190481</v>
      </c>
    </row>
    <row r="250" spans="1:4" x14ac:dyDescent="0.3">
      <c r="A250" s="5">
        <v>39436</v>
      </c>
      <c r="B250" s="6">
        <v>567.00031999999999</v>
      </c>
      <c r="C250" s="6">
        <f t="shared" si="7"/>
        <v>557.26927238095232</v>
      </c>
    </row>
    <row r="251" spans="1:4" x14ac:dyDescent="0.3">
      <c r="A251" s="5">
        <v>39437</v>
      </c>
      <c r="B251" s="6">
        <v>569.1232</v>
      </c>
      <c r="C251" s="6">
        <f t="shared" si="7"/>
        <v>557.06057142857139</v>
      </c>
    </row>
    <row r="252" spans="1:4" x14ac:dyDescent="0.3">
      <c r="A252" s="5">
        <v>39443</v>
      </c>
      <c r="B252" s="6">
        <v>596.69759999999997</v>
      </c>
      <c r="C252" s="6">
        <f t="shared" si="7"/>
        <v>557.99917714285709</v>
      </c>
    </row>
    <row r="253" spans="1:4" x14ac:dyDescent="0.3">
      <c r="A253" s="5">
        <v>39444</v>
      </c>
      <c r="B253" s="6">
        <v>593.20192000000009</v>
      </c>
      <c r="C253" s="6">
        <f t="shared" si="7"/>
        <v>558.93738666666661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43"/>
  <sheetViews>
    <sheetView zoomScaleNormal="100" workbookViewId="0">
      <selection activeCell="F39" sqref="F39"/>
    </sheetView>
  </sheetViews>
  <sheetFormatPr defaultRowHeight="13.8" x14ac:dyDescent="0.3"/>
  <cols>
    <col min="1" max="1" width="10.44140625" style="19" customWidth="1"/>
    <col min="2" max="2" width="12.21875" style="19" customWidth="1"/>
    <col min="3" max="3" width="12.77734375" style="19" customWidth="1"/>
    <col min="4" max="4" width="10.6640625" style="19" customWidth="1"/>
    <col min="5" max="5" width="10.33203125" style="19" customWidth="1"/>
    <col min="6" max="6" width="10" style="19" customWidth="1"/>
    <col min="7" max="256" width="20.6640625" style="19" customWidth="1"/>
    <col min="257" max="16384" width="8.88671875" style="19"/>
  </cols>
  <sheetData>
    <row r="1" spans="1:4" x14ac:dyDescent="0.3">
      <c r="A1" s="21" t="s">
        <v>113</v>
      </c>
    </row>
    <row r="2" spans="1:4" x14ac:dyDescent="0.3">
      <c r="A2" s="21" t="s">
        <v>115</v>
      </c>
    </row>
    <row r="5" spans="1:4" x14ac:dyDescent="0.3">
      <c r="C5" s="134" t="s">
        <v>110</v>
      </c>
      <c r="D5" s="134"/>
    </row>
    <row r="6" spans="1:4" x14ac:dyDescent="0.3">
      <c r="A6" s="99" t="s">
        <v>0</v>
      </c>
      <c r="B6" s="99" t="s">
        <v>111</v>
      </c>
      <c r="C6" s="22">
        <v>0.2</v>
      </c>
      <c r="D6" s="22">
        <v>0.5</v>
      </c>
    </row>
    <row r="7" spans="1:4" x14ac:dyDescent="0.3">
      <c r="A7" s="100">
        <v>42100</v>
      </c>
      <c r="B7" s="101">
        <v>2080.62</v>
      </c>
      <c r="C7" s="23">
        <f>B7</f>
        <v>2080.62</v>
      </c>
      <c r="D7" s="23">
        <f>B7</f>
        <v>2080.62</v>
      </c>
    </row>
    <row r="8" spans="1:4" x14ac:dyDescent="0.3">
      <c r="A8" s="100">
        <v>42101</v>
      </c>
      <c r="B8" s="101">
        <v>2076.33</v>
      </c>
      <c r="C8" s="23">
        <f t="shared" ref="C8:C26" si="0">$B8*C$6+(1-C$6)*C7</f>
        <v>2079.7620000000002</v>
      </c>
      <c r="D8" s="23">
        <f t="shared" ref="D8:D26" si="1">$B8*D$6+(1-D$6)*D7</f>
        <v>2078.4749999999999</v>
      </c>
    </row>
    <row r="9" spans="1:4" x14ac:dyDescent="0.3">
      <c r="A9" s="100">
        <v>42102</v>
      </c>
      <c r="B9" s="101">
        <v>2081.9</v>
      </c>
      <c r="C9" s="23">
        <f t="shared" si="0"/>
        <v>2080.1896000000002</v>
      </c>
      <c r="D9" s="23">
        <f t="shared" si="1"/>
        <v>2080.1875</v>
      </c>
    </row>
    <row r="10" spans="1:4" x14ac:dyDescent="0.3">
      <c r="A10" s="100">
        <v>42103</v>
      </c>
      <c r="B10" s="101">
        <v>2091.1799999999998</v>
      </c>
      <c r="C10" s="23">
        <f t="shared" si="0"/>
        <v>2082.3876800000003</v>
      </c>
      <c r="D10" s="23">
        <f t="shared" si="1"/>
        <v>2085.6837500000001</v>
      </c>
    </row>
    <row r="11" spans="1:4" x14ac:dyDescent="0.3">
      <c r="A11" s="100">
        <v>42104</v>
      </c>
      <c r="B11" s="101">
        <v>2102.06</v>
      </c>
      <c r="C11" s="23">
        <f t="shared" si="0"/>
        <v>2086.3221440000007</v>
      </c>
      <c r="D11" s="23">
        <f t="shared" si="1"/>
        <v>2093.8718749999998</v>
      </c>
    </row>
    <row r="12" spans="1:4" x14ac:dyDescent="0.3">
      <c r="A12" s="100">
        <v>42107</v>
      </c>
      <c r="B12" s="101">
        <v>2092.4299999999998</v>
      </c>
      <c r="C12" s="23">
        <f t="shared" si="0"/>
        <v>2087.5437152000004</v>
      </c>
      <c r="D12" s="23">
        <f t="shared" si="1"/>
        <v>2093.1509374999996</v>
      </c>
    </row>
    <row r="13" spans="1:4" x14ac:dyDescent="0.3">
      <c r="A13" s="100">
        <v>42108</v>
      </c>
      <c r="B13" s="101">
        <v>2095.84</v>
      </c>
      <c r="C13" s="23">
        <f t="shared" si="0"/>
        <v>2089.2029721600006</v>
      </c>
      <c r="D13" s="23">
        <f t="shared" si="1"/>
        <v>2094.4954687499999</v>
      </c>
    </row>
    <row r="14" spans="1:4" x14ac:dyDescent="0.3">
      <c r="A14" s="100">
        <v>42109</v>
      </c>
      <c r="B14" s="101">
        <v>2106.63</v>
      </c>
      <c r="C14" s="23">
        <f t="shared" si="0"/>
        <v>2092.6883777280009</v>
      </c>
      <c r="D14" s="23">
        <f t="shared" si="1"/>
        <v>2100.5627343750002</v>
      </c>
    </row>
    <row r="15" spans="1:4" x14ac:dyDescent="0.3">
      <c r="A15" s="100">
        <v>42110</v>
      </c>
      <c r="B15" s="101">
        <v>2104.9899999999998</v>
      </c>
      <c r="C15" s="23">
        <f t="shared" si="0"/>
        <v>2095.1487021824009</v>
      </c>
      <c r="D15" s="23">
        <f t="shared" si="1"/>
        <v>2102.7763671875</v>
      </c>
    </row>
    <row r="16" spans="1:4" x14ac:dyDescent="0.3">
      <c r="A16" s="100">
        <v>42111</v>
      </c>
      <c r="B16" s="101">
        <v>2081.1799999999998</v>
      </c>
      <c r="C16" s="23">
        <f t="shared" si="0"/>
        <v>2092.3549617459207</v>
      </c>
      <c r="D16" s="23">
        <f t="shared" si="1"/>
        <v>2091.9781835937501</v>
      </c>
    </row>
    <row r="17" spans="1:6" x14ac:dyDescent="0.3">
      <c r="A17" s="100">
        <v>42114</v>
      </c>
      <c r="B17" s="101">
        <v>2100.4</v>
      </c>
      <c r="C17" s="23">
        <f t="shared" si="0"/>
        <v>2093.9639693967365</v>
      </c>
      <c r="D17" s="23">
        <f t="shared" si="1"/>
        <v>2096.1890917968749</v>
      </c>
    </row>
    <row r="18" spans="1:6" x14ac:dyDescent="0.3">
      <c r="A18" s="100">
        <v>42115</v>
      </c>
      <c r="B18" s="101">
        <v>2097.29</v>
      </c>
      <c r="C18" s="23">
        <f t="shared" si="0"/>
        <v>2094.6291755173893</v>
      </c>
      <c r="D18" s="23">
        <f t="shared" si="1"/>
        <v>2096.7395458984374</v>
      </c>
    </row>
    <row r="19" spans="1:6" x14ac:dyDescent="0.3">
      <c r="A19" s="100">
        <v>42116</v>
      </c>
      <c r="B19" s="101">
        <v>2107.96</v>
      </c>
      <c r="C19" s="23">
        <f t="shared" si="0"/>
        <v>2097.2953404139116</v>
      </c>
      <c r="D19" s="23">
        <f t="shared" si="1"/>
        <v>2102.3497729492187</v>
      </c>
    </row>
    <row r="20" spans="1:6" x14ac:dyDescent="0.3">
      <c r="A20" s="100">
        <v>42117</v>
      </c>
      <c r="B20" s="101">
        <v>2112.9299999999998</v>
      </c>
      <c r="C20" s="23">
        <f t="shared" si="0"/>
        <v>2100.4222723311295</v>
      </c>
      <c r="D20" s="23">
        <f t="shared" si="1"/>
        <v>2107.6398864746093</v>
      </c>
    </row>
    <row r="21" spans="1:6" x14ac:dyDescent="0.3">
      <c r="A21" s="100">
        <v>42118</v>
      </c>
      <c r="B21" s="101">
        <v>2117.69</v>
      </c>
      <c r="C21" s="23">
        <f t="shared" si="0"/>
        <v>2103.8758178649036</v>
      </c>
      <c r="D21" s="23">
        <f t="shared" si="1"/>
        <v>2112.6649432373047</v>
      </c>
    </row>
    <row r="22" spans="1:6" x14ac:dyDescent="0.3">
      <c r="A22" s="100">
        <v>42121</v>
      </c>
      <c r="B22" s="101">
        <v>2108.92</v>
      </c>
      <c r="C22" s="23">
        <f t="shared" si="0"/>
        <v>2104.8846542919232</v>
      </c>
      <c r="D22" s="23">
        <f t="shared" si="1"/>
        <v>2110.7924716186526</v>
      </c>
    </row>
    <row r="23" spans="1:6" x14ac:dyDescent="0.3">
      <c r="A23" s="100">
        <v>42122</v>
      </c>
      <c r="B23" s="101">
        <v>2114.7600000000002</v>
      </c>
      <c r="C23" s="23">
        <f t="shared" si="0"/>
        <v>2106.8597234335389</v>
      </c>
      <c r="D23" s="23">
        <f t="shared" si="1"/>
        <v>2112.7762358093264</v>
      </c>
    </row>
    <row r="24" spans="1:6" x14ac:dyDescent="0.3">
      <c r="A24" s="100">
        <v>42123</v>
      </c>
      <c r="B24" s="101">
        <v>2106.85</v>
      </c>
      <c r="C24" s="23">
        <f t="shared" si="0"/>
        <v>2106.8577787468312</v>
      </c>
      <c r="D24" s="23">
        <f t="shared" si="1"/>
        <v>2109.8131179046632</v>
      </c>
    </row>
    <row r="25" spans="1:6" x14ac:dyDescent="0.3">
      <c r="A25" s="100">
        <v>42124</v>
      </c>
      <c r="B25" s="101">
        <v>2085.5100000000002</v>
      </c>
      <c r="C25" s="23">
        <f t="shared" si="0"/>
        <v>2102.588222997465</v>
      </c>
      <c r="D25" s="23">
        <f t="shared" si="1"/>
        <v>2097.6615589523317</v>
      </c>
    </row>
    <row r="26" spans="1:6" x14ac:dyDescent="0.3">
      <c r="A26" s="100">
        <v>42125</v>
      </c>
      <c r="B26" s="101">
        <v>2108.29</v>
      </c>
      <c r="C26" s="23">
        <f t="shared" si="0"/>
        <v>2103.7285783979719</v>
      </c>
      <c r="D26" s="23">
        <f t="shared" si="1"/>
        <v>2102.9757794761658</v>
      </c>
    </row>
    <row r="27" spans="1:6" x14ac:dyDescent="0.3">
      <c r="A27" s="100"/>
      <c r="B27" s="101"/>
      <c r="C27" s="23"/>
      <c r="D27" s="23"/>
    </row>
    <row r="28" spans="1:6" x14ac:dyDescent="0.3">
      <c r="A28" s="103" t="s">
        <v>114</v>
      </c>
      <c r="B28" s="101"/>
      <c r="C28" s="23"/>
      <c r="D28" s="23"/>
    </row>
    <row r="29" spans="1:6" x14ac:dyDescent="0.3">
      <c r="A29" s="21" t="s">
        <v>116</v>
      </c>
    </row>
    <row r="31" spans="1:6" x14ac:dyDescent="0.3">
      <c r="C31" s="135">
        <v>0.2</v>
      </c>
      <c r="D31" s="135"/>
      <c r="E31" s="135">
        <v>0.5</v>
      </c>
      <c r="F31" s="135"/>
    </row>
    <row r="32" spans="1:6" ht="27.6" x14ac:dyDescent="0.3">
      <c r="A32" s="99" t="s">
        <v>0</v>
      </c>
      <c r="B32" s="99" t="s">
        <v>111</v>
      </c>
      <c r="C32" s="102" t="s">
        <v>95</v>
      </c>
      <c r="D32" s="102" t="s">
        <v>112</v>
      </c>
      <c r="E32" s="102" t="s">
        <v>95</v>
      </c>
      <c r="F32" s="102" t="s">
        <v>112</v>
      </c>
    </row>
    <row r="33" spans="1:6" x14ac:dyDescent="0.3">
      <c r="A33" s="100">
        <v>42128</v>
      </c>
      <c r="B33" s="101">
        <v>2114.4899999999998</v>
      </c>
      <c r="C33" s="23">
        <f>C26</f>
        <v>2103.7285783979719</v>
      </c>
      <c r="D33" s="23">
        <f>B33-C33</f>
        <v>10.761421602027895</v>
      </c>
      <c r="E33" s="23">
        <f>D26</f>
        <v>2102.9757794761658</v>
      </c>
      <c r="F33" s="23">
        <f>B33-E33</f>
        <v>11.514220523833956</v>
      </c>
    </row>
    <row r="34" spans="1:6" x14ac:dyDescent="0.3">
      <c r="A34" s="100">
        <v>42129</v>
      </c>
      <c r="B34" s="101">
        <v>2089.46</v>
      </c>
      <c r="C34" s="23">
        <f>C33</f>
        <v>2103.7285783979719</v>
      </c>
      <c r="D34" s="23">
        <f t="shared" ref="D34:D35" si="2">B34-C34</f>
        <v>-14.268578397971851</v>
      </c>
      <c r="E34" s="23">
        <f>E33</f>
        <v>2102.9757794761658</v>
      </c>
      <c r="F34" s="23">
        <f t="shared" ref="F34:F35" si="3">B34-E34</f>
        <v>-13.51577947616579</v>
      </c>
    </row>
    <row r="35" spans="1:6" x14ac:dyDescent="0.3">
      <c r="A35" s="100">
        <v>42130</v>
      </c>
      <c r="B35" s="101">
        <v>2080.15</v>
      </c>
      <c r="C35" s="23">
        <f>C34</f>
        <v>2103.7285783979719</v>
      </c>
      <c r="D35" s="23">
        <f t="shared" si="2"/>
        <v>-23.578578397971796</v>
      </c>
      <c r="E35" s="23">
        <f>E34</f>
        <v>2102.9757794761658</v>
      </c>
      <c r="F35" s="23">
        <f t="shared" si="3"/>
        <v>-22.825779476165735</v>
      </c>
    </row>
    <row r="37" spans="1:6" x14ac:dyDescent="0.3">
      <c r="A37"/>
      <c r="B37"/>
      <c r="C37"/>
      <c r="D37"/>
      <c r="E37"/>
      <c r="F37"/>
    </row>
    <row r="38" spans="1:6" x14ac:dyDescent="0.3">
      <c r="A38"/>
      <c r="B38"/>
      <c r="C38"/>
      <c r="D38"/>
      <c r="E38"/>
      <c r="F38"/>
    </row>
    <row r="39" spans="1:6" x14ac:dyDescent="0.3">
      <c r="A39"/>
      <c r="B39"/>
      <c r="C39"/>
      <c r="D39"/>
      <c r="E39"/>
      <c r="F39"/>
    </row>
    <row r="40" spans="1:6" x14ac:dyDescent="0.3">
      <c r="A40"/>
      <c r="B40"/>
      <c r="C40"/>
      <c r="D40" s="9"/>
      <c r="E40"/>
      <c r="F40"/>
    </row>
    <row r="41" spans="1:6" x14ac:dyDescent="0.3">
      <c r="A41"/>
      <c r="B41"/>
      <c r="C41"/>
      <c r="D41" s="9"/>
      <c r="E41"/>
      <c r="F41"/>
    </row>
    <row r="42" spans="1:6" x14ac:dyDescent="0.3">
      <c r="A42"/>
      <c r="B42"/>
      <c r="C42"/>
      <c r="D42"/>
      <c r="E42"/>
      <c r="F42"/>
    </row>
    <row r="43" spans="1:6" x14ac:dyDescent="0.3">
      <c r="A43"/>
      <c r="B43"/>
      <c r="C43"/>
      <c r="D43"/>
      <c r="E43"/>
      <c r="F43"/>
    </row>
  </sheetData>
  <mergeCells count="3">
    <mergeCell ref="C5:D5"/>
    <mergeCell ref="C31:D31"/>
    <mergeCell ref="E31:F31"/>
  </mergeCells>
  <pageMargins left="0.75" right="0.75" top="1" bottom="1" header="0.5" footer="0.5"/>
  <pageSetup paperSize="9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Equation.3" shapeId="17409" r:id="rId4">
          <objectPr defaultSize="0" autoPict="0" r:id="rId5">
            <anchor moveWithCells="1">
              <from>
                <xdr:col>4</xdr:col>
                <xdr:colOff>335280</xdr:colOff>
                <xdr:row>3</xdr:row>
                <xdr:rowOff>15240</xdr:rowOff>
              </from>
              <to>
                <xdr:col>7</xdr:col>
                <xdr:colOff>586740</xdr:colOff>
                <xdr:row>8</xdr:row>
                <xdr:rowOff>129540</xdr:rowOff>
              </to>
            </anchor>
          </objectPr>
        </oleObject>
      </mc:Choice>
      <mc:Fallback>
        <oleObject progId="Equation.3" shapeId="17409" r:id="rId4"/>
      </mc:Fallback>
    </mc:AlternateContent>
  </oleObjec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67"/>
  <sheetViews>
    <sheetView workbookViewId="0">
      <selection activeCell="G2" sqref="G2"/>
    </sheetView>
  </sheetViews>
  <sheetFormatPr defaultRowHeight="13.8" x14ac:dyDescent="0.3"/>
  <cols>
    <col min="1" max="2" width="8.88671875" style="17"/>
    <col min="3" max="3" width="11" style="17" customWidth="1"/>
    <col min="4" max="16384" width="8.88671875" style="17"/>
  </cols>
  <sheetData>
    <row r="1" spans="1:3" x14ac:dyDescent="0.3">
      <c r="A1" s="10" t="s">
        <v>59</v>
      </c>
    </row>
    <row r="2" spans="1:3" x14ac:dyDescent="0.3">
      <c r="A2" s="10" t="s">
        <v>156</v>
      </c>
    </row>
    <row r="4" spans="1:3" ht="27.6" x14ac:dyDescent="0.3">
      <c r="A4" s="128" t="s">
        <v>35</v>
      </c>
      <c r="B4" s="128" t="s">
        <v>57</v>
      </c>
      <c r="C4" s="128" t="s">
        <v>153</v>
      </c>
    </row>
    <row r="5" spans="1:3" x14ac:dyDescent="0.3">
      <c r="A5" s="17">
        <v>1850</v>
      </c>
      <c r="B5" s="17">
        <v>0</v>
      </c>
      <c r="C5" s="130">
        <v>49.585999999999999</v>
      </c>
    </row>
    <row r="6" spans="1:3" x14ac:dyDescent="0.3">
      <c r="A6" s="17">
        <v>1851</v>
      </c>
      <c r="B6" s="17">
        <v>1</v>
      </c>
      <c r="C6" s="130">
        <v>53.576999999999998</v>
      </c>
    </row>
    <row r="7" spans="1:3" x14ac:dyDescent="0.3">
      <c r="A7" s="17">
        <v>1852</v>
      </c>
      <c r="B7" s="17">
        <v>2</v>
      </c>
      <c r="C7" s="130">
        <v>59.764000000000003</v>
      </c>
    </row>
    <row r="8" spans="1:3" x14ac:dyDescent="0.3">
      <c r="A8" s="17">
        <v>1853</v>
      </c>
      <c r="B8" s="17">
        <v>3</v>
      </c>
      <c r="C8" s="130">
        <v>64.650999999999996</v>
      </c>
    </row>
    <row r="9" spans="1:3" x14ac:dyDescent="0.3">
      <c r="A9" s="17">
        <v>1854</v>
      </c>
      <c r="B9" s="17">
        <v>4</v>
      </c>
      <c r="C9" s="130">
        <v>66.882999999999996</v>
      </c>
    </row>
    <row r="10" spans="1:3" x14ac:dyDescent="0.3">
      <c r="A10" s="17">
        <v>1855</v>
      </c>
      <c r="B10" s="17">
        <v>5</v>
      </c>
      <c r="C10" s="130">
        <v>69.671999999999997</v>
      </c>
    </row>
    <row r="11" spans="1:3" x14ac:dyDescent="0.3">
      <c r="A11" s="17">
        <v>1856</v>
      </c>
      <c r="B11" s="17">
        <v>6</v>
      </c>
      <c r="C11" s="130">
        <v>72.47</v>
      </c>
    </row>
    <row r="12" spans="1:3" x14ac:dyDescent="0.3">
      <c r="A12" s="17">
        <v>1857</v>
      </c>
      <c r="B12" s="17">
        <v>7</v>
      </c>
      <c r="C12" s="130">
        <v>72.840999999999994</v>
      </c>
    </row>
    <row r="13" spans="1:3" x14ac:dyDescent="0.3">
      <c r="A13" s="17">
        <v>1858</v>
      </c>
      <c r="B13" s="17">
        <v>8</v>
      </c>
      <c r="C13" s="130">
        <v>75.789000000000001</v>
      </c>
    </row>
    <row r="14" spans="1:3" x14ac:dyDescent="0.3">
      <c r="A14" s="17">
        <v>1859</v>
      </c>
      <c r="B14" s="17">
        <v>9</v>
      </c>
      <c r="C14" s="130">
        <v>81.275999999999996</v>
      </c>
    </row>
    <row r="15" spans="1:3" x14ac:dyDescent="0.3">
      <c r="A15" s="17">
        <v>1860</v>
      </c>
      <c r="B15" s="17">
        <v>10</v>
      </c>
      <c r="C15" s="130">
        <v>82.106999999999999</v>
      </c>
    </row>
    <row r="16" spans="1:3" x14ac:dyDescent="0.3">
      <c r="A16" s="17">
        <v>1861</v>
      </c>
      <c r="B16" s="17">
        <v>11</v>
      </c>
      <c r="C16" s="130">
        <v>83.57</v>
      </c>
    </row>
    <row r="17" spans="1:3" x14ac:dyDescent="0.3">
      <c r="A17" s="17">
        <v>1862</v>
      </c>
      <c r="B17" s="17">
        <v>12</v>
      </c>
      <c r="C17" s="130">
        <v>93.953999999999994</v>
      </c>
    </row>
    <row r="18" spans="1:3" x14ac:dyDescent="0.3">
      <c r="A18" s="17">
        <v>1863</v>
      </c>
      <c r="B18" s="17">
        <v>13</v>
      </c>
      <c r="C18" s="130">
        <v>101.179</v>
      </c>
    </row>
    <row r="19" spans="1:3" x14ac:dyDescent="0.3">
      <c r="A19" s="17">
        <v>1864</v>
      </c>
      <c r="B19" s="17">
        <v>14</v>
      </c>
      <c r="C19" s="130">
        <v>102.327</v>
      </c>
    </row>
    <row r="20" spans="1:3" x14ac:dyDescent="0.3">
      <c r="A20" s="17">
        <v>1865</v>
      </c>
      <c r="B20" s="17">
        <v>15</v>
      </c>
      <c r="C20" s="130">
        <v>105.25700000000001</v>
      </c>
    </row>
    <row r="21" spans="1:3" x14ac:dyDescent="0.3">
      <c r="A21" s="17">
        <v>1866</v>
      </c>
      <c r="B21" s="17">
        <v>16</v>
      </c>
      <c r="C21" s="130">
        <v>100.428</v>
      </c>
    </row>
    <row r="22" spans="1:3" x14ac:dyDescent="0.3">
      <c r="A22" s="17">
        <v>1867</v>
      </c>
      <c r="B22" s="17">
        <v>17</v>
      </c>
      <c r="C22" s="130">
        <v>102.15</v>
      </c>
    </row>
    <row r="23" spans="1:3" x14ac:dyDescent="0.3">
      <c r="A23" s="17">
        <v>1868</v>
      </c>
      <c r="B23" s="17">
        <v>18</v>
      </c>
      <c r="C23" s="130">
        <v>106.134</v>
      </c>
    </row>
    <row r="24" spans="1:3" x14ac:dyDescent="0.3">
      <c r="A24" s="17">
        <v>1869</v>
      </c>
      <c r="B24" s="17">
        <v>19</v>
      </c>
      <c r="C24" s="130">
        <v>109.02200000000001</v>
      </c>
    </row>
    <row r="25" spans="1:3" x14ac:dyDescent="0.3">
      <c r="A25" s="17">
        <v>1870</v>
      </c>
      <c r="B25" s="17">
        <v>20</v>
      </c>
      <c r="C25" s="130">
        <v>112.276</v>
      </c>
    </row>
    <row r="26" spans="1:3" x14ac:dyDescent="0.3">
      <c r="A26" s="17">
        <v>1871</v>
      </c>
      <c r="B26" s="17">
        <v>21</v>
      </c>
      <c r="C26" s="130">
        <v>117.61799999999999</v>
      </c>
    </row>
    <row r="27" spans="1:3" x14ac:dyDescent="0.3">
      <c r="A27" s="17">
        <v>1872</v>
      </c>
      <c r="B27" s="17">
        <v>22</v>
      </c>
      <c r="C27" s="130">
        <v>127.46</v>
      </c>
    </row>
    <row r="28" spans="1:3" x14ac:dyDescent="0.3">
      <c r="A28" s="17">
        <v>1873</v>
      </c>
      <c r="B28" s="17">
        <v>23</v>
      </c>
      <c r="C28" s="130">
        <v>138.333</v>
      </c>
    </row>
    <row r="29" spans="1:3" x14ac:dyDescent="0.3">
      <c r="A29" s="17">
        <v>1874</v>
      </c>
      <c r="B29" s="17">
        <v>24</v>
      </c>
      <c r="C29" s="130">
        <v>140.84899999999999</v>
      </c>
    </row>
    <row r="30" spans="1:3" x14ac:dyDescent="0.3">
      <c r="A30" s="17">
        <v>1875</v>
      </c>
      <c r="B30" s="17">
        <v>25</v>
      </c>
      <c r="C30" s="130">
        <v>140.59800000000001</v>
      </c>
    </row>
    <row r="31" spans="1:3" x14ac:dyDescent="0.3">
      <c r="A31" s="17">
        <v>1876</v>
      </c>
      <c r="B31" s="17">
        <v>26</v>
      </c>
      <c r="C31" s="130">
        <v>146.41800000000001</v>
      </c>
    </row>
    <row r="32" spans="1:3" x14ac:dyDescent="0.3">
      <c r="A32" s="17">
        <v>1877</v>
      </c>
      <c r="B32" s="17">
        <v>27</v>
      </c>
      <c r="C32" s="130">
        <v>153.703</v>
      </c>
    </row>
    <row r="33" spans="1:3" x14ac:dyDescent="0.3">
      <c r="A33" s="17">
        <v>1878</v>
      </c>
      <c r="B33" s="17">
        <v>28</v>
      </c>
      <c r="C33" s="130">
        <v>158.643</v>
      </c>
    </row>
    <row r="34" spans="1:3" x14ac:dyDescent="0.3">
      <c r="A34" s="17">
        <v>1879</v>
      </c>
      <c r="B34" s="17">
        <v>29</v>
      </c>
      <c r="C34" s="130">
        <v>177.13300000000001</v>
      </c>
    </row>
    <row r="35" spans="1:3" x14ac:dyDescent="0.3">
      <c r="A35" s="17">
        <v>1880</v>
      </c>
      <c r="B35" s="17">
        <v>30</v>
      </c>
      <c r="C35" s="130">
        <v>191.81399999999999</v>
      </c>
    </row>
    <row r="36" spans="1:3" x14ac:dyDescent="0.3">
      <c r="A36" s="17">
        <v>1881</v>
      </c>
      <c r="B36" s="17">
        <v>31</v>
      </c>
      <c r="C36" s="130">
        <v>215.798</v>
      </c>
    </row>
    <row r="37" spans="1:3" x14ac:dyDescent="0.3">
      <c r="A37" s="17">
        <v>1882</v>
      </c>
      <c r="B37" s="17">
        <v>32</v>
      </c>
      <c r="C37" s="130">
        <v>227.25</v>
      </c>
    </row>
    <row r="38" spans="1:3" x14ac:dyDescent="0.3">
      <c r="A38" s="17">
        <v>1883</v>
      </c>
      <c r="B38" s="17">
        <v>33</v>
      </c>
      <c r="C38" s="130">
        <v>233.535</v>
      </c>
    </row>
    <row r="39" spans="1:3" x14ac:dyDescent="0.3">
      <c r="A39" s="17">
        <v>1884</v>
      </c>
      <c r="B39" s="17">
        <v>34</v>
      </c>
      <c r="C39" s="130">
        <v>229.685</v>
      </c>
    </row>
    <row r="40" spans="1:3" x14ac:dyDescent="0.3">
      <c r="A40" s="17">
        <v>1885</v>
      </c>
      <c r="B40" s="17">
        <v>35</v>
      </c>
      <c r="C40" s="130">
        <v>230.48</v>
      </c>
    </row>
    <row r="41" spans="1:3" x14ac:dyDescent="0.3">
      <c r="A41" s="17">
        <v>1886</v>
      </c>
      <c r="B41" s="17">
        <v>36</v>
      </c>
      <c r="C41" s="130">
        <v>249.22499999999999</v>
      </c>
    </row>
    <row r="42" spans="1:3" x14ac:dyDescent="0.3">
      <c r="A42" s="17">
        <v>1887</v>
      </c>
      <c r="B42" s="17">
        <v>37</v>
      </c>
      <c r="C42" s="130">
        <v>267.33100000000002</v>
      </c>
    </row>
    <row r="43" spans="1:3" x14ac:dyDescent="0.3">
      <c r="A43" s="17">
        <v>1888</v>
      </c>
      <c r="B43" s="17">
        <v>38</v>
      </c>
      <c r="C43" s="130">
        <v>282.70100000000002</v>
      </c>
    </row>
    <row r="44" spans="1:3" x14ac:dyDescent="0.3">
      <c r="A44" s="17">
        <v>1889</v>
      </c>
      <c r="B44" s="17">
        <v>39</v>
      </c>
      <c r="C44" s="130">
        <v>290.82400000000001</v>
      </c>
    </row>
    <row r="45" spans="1:3" x14ac:dyDescent="0.3">
      <c r="A45" s="17">
        <v>1890</v>
      </c>
      <c r="B45" s="17">
        <v>40</v>
      </c>
      <c r="C45" s="130">
        <v>319.077</v>
      </c>
    </row>
    <row r="46" spans="1:3" x14ac:dyDescent="0.3">
      <c r="A46" s="17">
        <v>1891</v>
      </c>
      <c r="B46" s="17">
        <v>41</v>
      </c>
      <c r="C46" s="130">
        <v>322.85000000000002</v>
      </c>
    </row>
    <row r="47" spans="1:3" x14ac:dyDescent="0.3">
      <c r="A47" s="17">
        <v>1892</v>
      </c>
      <c r="B47" s="17">
        <v>42</v>
      </c>
      <c r="C47" s="130">
        <v>339.30099999999999</v>
      </c>
    </row>
    <row r="48" spans="1:3" x14ac:dyDescent="0.3">
      <c r="A48" s="17">
        <v>1893</v>
      </c>
      <c r="B48" s="17">
        <v>43</v>
      </c>
      <c r="C48" s="130">
        <v>319.60599999999999</v>
      </c>
    </row>
    <row r="49" spans="1:3" x14ac:dyDescent="0.3">
      <c r="A49" s="17">
        <v>1894</v>
      </c>
      <c r="B49" s="17">
        <v>44</v>
      </c>
      <c r="C49" s="130">
        <v>304.45800000000003</v>
      </c>
    </row>
    <row r="50" spans="1:3" x14ac:dyDescent="0.3">
      <c r="A50" s="17">
        <v>1895</v>
      </c>
      <c r="B50" s="17">
        <v>45</v>
      </c>
      <c r="C50" s="130">
        <v>339.24700000000001</v>
      </c>
    </row>
    <row r="51" spans="1:3" x14ac:dyDescent="0.3">
      <c r="A51" s="17">
        <v>1896</v>
      </c>
      <c r="B51" s="17">
        <v>46</v>
      </c>
      <c r="C51" s="130">
        <v>333.642</v>
      </c>
    </row>
    <row r="52" spans="1:3" x14ac:dyDescent="0.3">
      <c r="A52" s="17">
        <v>1897</v>
      </c>
      <c r="B52" s="17">
        <v>47</v>
      </c>
      <c r="C52" s="130">
        <v>348.02300000000002</v>
      </c>
    </row>
    <row r="53" spans="1:3" x14ac:dyDescent="0.3">
      <c r="A53" s="17">
        <v>1898</v>
      </c>
      <c r="B53" s="17">
        <v>48</v>
      </c>
      <c r="C53" s="130">
        <v>386.07400000000001</v>
      </c>
    </row>
    <row r="54" spans="1:3" x14ac:dyDescent="0.3">
      <c r="A54" s="17">
        <v>1899</v>
      </c>
      <c r="B54" s="17">
        <v>49</v>
      </c>
      <c r="C54" s="130">
        <v>412.47500000000002</v>
      </c>
    </row>
    <row r="55" spans="1:3" x14ac:dyDescent="0.3">
      <c r="A55" s="17">
        <v>1900</v>
      </c>
      <c r="B55" s="17">
        <v>50</v>
      </c>
      <c r="C55" s="130">
        <v>422.84300000000002</v>
      </c>
    </row>
    <row r="56" spans="1:3" x14ac:dyDescent="0.3">
      <c r="A56" s="17">
        <v>1901</v>
      </c>
      <c r="B56" s="17">
        <v>51</v>
      </c>
      <c r="C56" s="130">
        <v>445.28699999999998</v>
      </c>
    </row>
    <row r="57" spans="1:3" x14ac:dyDescent="0.3">
      <c r="A57" s="17">
        <v>1902</v>
      </c>
      <c r="B57" s="17">
        <v>52</v>
      </c>
      <c r="C57" s="130">
        <v>468.15899999999999</v>
      </c>
    </row>
    <row r="58" spans="1:3" x14ac:dyDescent="0.3">
      <c r="A58" s="17">
        <v>1903</v>
      </c>
      <c r="B58" s="17">
        <v>53</v>
      </c>
      <c r="C58" s="130">
        <v>481.82100000000003</v>
      </c>
    </row>
    <row r="59" spans="1:3" x14ac:dyDescent="0.3">
      <c r="A59" s="17">
        <v>1904</v>
      </c>
      <c r="B59" s="17">
        <v>54</v>
      </c>
      <c r="C59" s="130">
        <v>464.76100000000002</v>
      </c>
    </row>
    <row r="60" spans="1:3" x14ac:dyDescent="0.3">
      <c r="A60" s="17">
        <v>1905</v>
      </c>
      <c r="B60" s="17">
        <v>55</v>
      </c>
      <c r="C60" s="130">
        <v>517.20100000000002</v>
      </c>
    </row>
    <row r="61" spans="1:3" x14ac:dyDescent="0.3">
      <c r="A61" s="17">
        <v>1906</v>
      </c>
      <c r="B61" s="17">
        <v>56</v>
      </c>
      <c r="C61" s="130">
        <v>538.35</v>
      </c>
    </row>
    <row r="62" spans="1:3" x14ac:dyDescent="0.3">
      <c r="A62" s="17">
        <v>1907</v>
      </c>
      <c r="B62" s="17">
        <v>57</v>
      </c>
      <c r="C62" s="130">
        <v>552.18399999999997</v>
      </c>
    </row>
    <row r="63" spans="1:3" x14ac:dyDescent="0.3">
      <c r="A63" s="17">
        <v>1908</v>
      </c>
      <c r="B63" s="17">
        <v>58</v>
      </c>
      <c r="C63" s="130">
        <v>492.48399999999998</v>
      </c>
    </row>
    <row r="64" spans="1:3" x14ac:dyDescent="0.3">
      <c r="A64" s="17">
        <v>1909</v>
      </c>
      <c r="B64" s="17">
        <v>59</v>
      </c>
      <c r="C64" s="130">
        <v>528.08100000000002</v>
      </c>
    </row>
    <row r="65" spans="1:3" x14ac:dyDescent="0.3">
      <c r="A65" s="17">
        <v>1910</v>
      </c>
      <c r="B65" s="17">
        <v>60</v>
      </c>
      <c r="C65" s="130">
        <v>533.76700000000005</v>
      </c>
    </row>
    <row r="66" spans="1:3" x14ac:dyDescent="0.3">
      <c r="A66" s="17">
        <v>1911</v>
      </c>
      <c r="B66" s="17">
        <v>61</v>
      </c>
      <c r="C66" s="130">
        <v>551.06100000000004</v>
      </c>
    </row>
    <row r="67" spans="1:3" x14ac:dyDescent="0.3">
      <c r="A67" s="17">
        <v>1912</v>
      </c>
      <c r="B67" s="17">
        <v>62</v>
      </c>
      <c r="C67" s="130">
        <v>576.87900000000002</v>
      </c>
    </row>
    <row r="68" spans="1:3" x14ac:dyDescent="0.3">
      <c r="A68" s="17">
        <v>1913</v>
      </c>
      <c r="B68" s="17">
        <v>63</v>
      </c>
      <c r="C68" s="130">
        <v>599.65099999999995</v>
      </c>
    </row>
    <row r="69" spans="1:3" x14ac:dyDescent="0.3">
      <c r="A69" s="17">
        <v>1914</v>
      </c>
      <c r="B69" s="17">
        <v>64</v>
      </c>
      <c r="C69" s="130">
        <v>553.73900000000003</v>
      </c>
    </row>
    <row r="70" spans="1:3" x14ac:dyDescent="0.3">
      <c r="A70" s="17">
        <v>1915</v>
      </c>
      <c r="B70" s="17">
        <v>65</v>
      </c>
      <c r="C70" s="130">
        <v>568.83500000000004</v>
      </c>
    </row>
    <row r="71" spans="1:3" x14ac:dyDescent="0.3">
      <c r="A71" s="17">
        <v>1916</v>
      </c>
      <c r="B71" s="17">
        <v>66</v>
      </c>
      <c r="C71" s="130">
        <v>647.71299999999997</v>
      </c>
    </row>
    <row r="72" spans="1:3" x14ac:dyDescent="0.3">
      <c r="A72" s="17">
        <v>1917</v>
      </c>
      <c r="B72" s="17">
        <v>67</v>
      </c>
      <c r="C72" s="130">
        <v>631.69299999999998</v>
      </c>
    </row>
    <row r="73" spans="1:3" x14ac:dyDescent="0.3">
      <c r="A73" s="17">
        <v>1918</v>
      </c>
      <c r="B73" s="17">
        <v>68</v>
      </c>
      <c r="C73" s="130">
        <v>688.66600000000005</v>
      </c>
    </row>
    <row r="74" spans="1:3" x14ac:dyDescent="0.3">
      <c r="A74" s="17">
        <v>1919</v>
      </c>
      <c r="B74" s="17">
        <v>69</v>
      </c>
      <c r="C74" s="130">
        <v>694.19100000000003</v>
      </c>
    </row>
    <row r="75" spans="1:3" x14ac:dyDescent="0.3">
      <c r="A75" s="17">
        <v>1920</v>
      </c>
      <c r="B75" s="17">
        <v>70</v>
      </c>
      <c r="C75" s="130">
        <v>687.70399999999995</v>
      </c>
    </row>
    <row r="76" spans="1:3" x14ac:dyDescent="0.3">
      <c r="A76" s="17">
        <v>1921</v>
      </c>
      <c r="B76" s="17">
        <v>71</v>
      </c>
      <c r="C76" s="130">
        <v>671.93799999999999</v>
      </c>
    </row>
    <row r="77" spans="1:3" x14ac:dyDescent="0.3">
      <c r="A77" s="17">
        <v>1922</v>
      </c>
      <c r="B77" s="17">
        <v>72</v>
      </c>
      <c r="C77" s="130">
        <v>709.25</v>
      </c>
    </row>
    <row r="78" spans="1:3" x14ac:dyDescent="0.3">
      <c r="A78" s="17">
        <v>1923</v>
      </c>
      <c r="B78" s="17">
        <v>73</v>
      </c>
      <c r="C78" s="130">
        <v>802.64</v>
      </c>
    </row>
    <row r="79" spans="1:3" x14ac:dyDescent="0.3">
      <c r="A79" s="17">
        <v>1924</v>
      </c>
      <c r="B79" s="17">
        <v>74</v>
      </c>
      <c r="C79" s="130">
        <v>827.35500000000002</v>
      </c>
    </row>
    <row r="80" spans="1:3" x14ac:dyDescent="0.3">
      <c r="A80" s="17">
        <v>1925</v>
      </c>
      <c r="B80" s="17">
        <v>75</v>
      </c>
      <c r="C80" s="130">
        <v>846.78899999999999</v>
      </c>
    </row>
    <row r="81" spans="1:3" x14ac:dyDescent="0.3">
      <c r="A81" s="17">
        <v>1926</v>
      </c>
      <c r="B81" s="17">
        <v>76</v>
      </c>
      <c r="C81" s="130">
        <v>902.12199999999996</v>
      </c>
    </row>
    <row r="82" spans="1:3" x14ac:dyDescent="0.3">
      <c r="A82" s="17">
        <v>1927</v>
      </c>
      <c r="B82" s="17">
        <v>77</v>
      </c>
      <c r="C82" s="130">
        <v>910.83399999999995</v>
      </c>
    </row>
    <row r="83" spans="1:3" x14ac:dyDescent="0.3">
      <c r="A83" s="17">
        <v>1928</v>
      </c>
      <c r="B83" s="17">
        <v>78</v>
      </c>
      <c r="C83" s="130">
        <v>921.27300000000002</v>
      </c>
    </row>
    <row r="84" spans="1:3" x14ac:dyDescent="0.3">
      <c r="A84" s="17">
        <v>1929</v>
      </c>
      <c r="B84" s="17">
        <v>79</v>
      </c>
      <c r="C84" s="129">
        <v>977</v>
      </c>
    </row>
    <row r="85" spans="1:3" x14ac:dyDescent="0.3">
      <c r="A85" s="17">
        <v>1930</v>
      </c>
      <c r="B85" s="17">
        <v>80</v>
      </c>
      <c r="C85" s="129">
        <v>892.8</v>
      </c>
    </row>
    <row r="86" spans="1:3" x14ac:dyDescent="0.3">
      <c r="A86" s="17">
        <v>1931</v>
      </c>
      <c r="B86" s="17">
        <v>81</v>
      </c>
      <c r="C86" s="129">
        <v>834.9</v>
      </c>
    </row>
    <row r="87" spans="1:3" x14ac:dyDescent="0.3">
      <c r="A87" s="17">
        <v>1932</v>
      </c>
      <c r="B87" s="17">
        <v>82</v>
      </c>
      <c r="C87" s="129">
        <v>725.8</v>
      </c>
    </row>
    <row r="88" spans="1:3" x14ac:dyDescent="0.3">
      <c r="A88" s="17">
        <v>1933</v>
      </c>
      <c r="B88" s="17">
        <v>83</v>
      </c>
      <c r="C88" s="129">
        <v>716.4</v>
      </c>
    </row>
    <row r="89" spans="1:3" x14ac:dyDescent="0.3">
      <c r="A89" s="17">
        <v>1934</v>
      </c>
      <c r="B89" s="17">
        <v>84</v>
      </c>
      <c r="C89" s="129">
        <v>794.4</v>
      </c>
    </row>
    <row r="90" spans="1:3" x14ac:dyDescent="0.3">
      <c r="A90" s="17">
        <v>1935</v>
      </c>
      <c r="B90" s="17">
        <v>85</v>
      </c>
      <c r="C90" s="129">
        <v>865</v>
      </c>
    </row>
    <row r="91" spans="1:3" x14ac:dyDescent="0.3">
      <c r="A91" s="17">
        <v>1936</v>
      </c>
      <c r="B91" s="17">
        <v>86</v>
      </c>
      <c r="C91" s="129">
        <v>977.9</v>
      </c>
    </row>
    <row r="92" spans="1:3" x14ac:dyDescent="0.3">
      <c r="A92" s="17">
        <v>1937</v>
      </c>
      <c r="B92" s="17">
        <v>87</v>
      </c>
      <c r="C92" s="129">
        <v>1028</v>
      </c>
    </row>
    <row r="93" spans="1:3" x14ac:dyDescent="0.3">
      <c r="A93" s="17">
        <v>1938</v>
      </c>
      <c r="B93" s="17">
        <v>88</v>
      </c>
      <c r="C93" s="129">
        <v>992.6</v>
      </c>
    </row>
    <row r="94" spans="1:3" x14ac:dyDescent="0.3">
      <c r="A94" s="17">
        <v>1939</v>
      </c>
      <c r="B94" s="17">
        <v>89</v>
      </c>
      <c r="C94" s="129">
        <v>1072.8</v>
      </c>
    </row>
    <row r="95" spans="1:3" x14ac:dyDescent="0.3">
      <c r="A95" s="17">
        <v>1940</v>
      </c>
      <c r="B95" s="17">
        <v>90</v>
      </c>
      <c r="C95" s="129">
        <v>1166.9000000000001</v>
      </c>
    </row>
    <row r="96" spans="1:3" x14ac:dyDescent="0.3">
      <c r="A96" s="17">
        <v>1941</v>
      </c>
      <c r="B96" s="17">
        <v>91</v>
      </c>
      <c r="C96" s="129">
        <v>1366.1</v>
      </c>
    </row>
    <row r="97" spans="1:3" x14ac:dyDescent="0.3">
      <c r="A97" s="17">
        <v>1942</v>
      </c>
      <c r="B97" s="17">
        <v>92</v>
      </c>
      <c r="C97" s="129">
        <v>1618.2</v>
      </c>
    </row>
    <row r="98" spans="1:3" x14ac:dyDescent="0.3">
      <c r="A98" s="17">
        <v>1943</v>
      </c>
      <c r="B98" s="17">
        <v>93</v>
      </c>
      <c r="C98" s="129">
        <v>1883.1</v>
      </c>
    </row>
    <row r="99" spans="1:3" x14ac:dyDescent="0.3">
      <c r="A99" s="17">
        <v>1944</v>
      </c>
      <c r="B99" s="17">
        <v>94</v>
      </c>
      <c r="C99" s="129">
        <v>2035.2</v>
      </c>
    </row>
    <row r="100" spans="1:3" x14ac:dyDescent="0.3">
      <c r="A100" s="17">
        <v>1945</v>
      </c>
      <c r="B100" s="17">
        <v>95</v>
      </c>
      <c r="C100" s="129">
        <v>2012.4</v>
      </c>
    </row>
    <row r="101" spans="1:3" x14ac:dyDescent="0.3">
      <c r="A101" s="17">
        <v>1946</v>
      </c>
      <c r="B101" s="17">
        <v>96</v>
      </c>
      <c r="C101" s="129">
        <v>1792.2</v>
      </c>
    </row>
    <row r="102" spans="1:3" x14ac:dyDescent="0.3">
      <c r="A102" s="17">
        <v>1947</v>
      </c>
      <c r="B102" s="17">
        <v>97</v>
      </c>
      <c r="C102" s="129">
        <v>1776.1</v>
      </c>
    </row>
    <row r="103" spans="1:3" x14ac:dyDescent="0.3">
      <c r="A103" s="17">
        <v>1948</v>
      </c>
      <c r="B103" s="17">
        <v>98</v>
      </c>
      <c r="C103" s="129">
        <v>1854.2</v>
      </c>
    </row>
    <row r="104" spans="1:3" x14ac:dyDescent="0.3">
      <c r="A104" s="17">
        <v>1949</v>
      </c>
      <c r="B104" s="17">
        <v>99</v>
      </c>
      <c r="C104" s="129">
        <v>1844.7</v>
      </c>
    </row>
    <row r="105" spans="1:3" x14ac:dyDescent="0.3">
      <c r="A105" s="17">
        <v>1950</v>
      </c>
      <c r="B105" s="17">
        <v>100</v>
      </c>
      <c r="C105" s="129">
        <v>2006</v>
      </c>
    </row>
    <row r="106" spans="1:3" x14ac:dyDescent="0.3">
      <c r="A106" s="17">
        <v>1951</v>
      </c>
      <c r="B106" s="17">
        <v>101</v>
      </c>
      <c r="C106" s="129">
        <v>2161.1</v>
      </c>
    </row>
    <row r="107" spans="1:3" x14ac:dyDescent="0.3">
      <c r="A107" s="17">
        <v>1952</v>
      </c>
      <c r="B107" s="17">
        <v>102</v>
      </c>
      <c r="C107" s="129">
        <v>2243.9</v>
      </c>
    </row>
    <row r="108" spans="1:3" x14ac:dyDescent="0.3">
      <c r="A108" s="17">
        <v>1953</v>
      </c>
      <c r="B108" s="17">
        <v>103</v>
      </c>
      <c r="C108" s="129">
        <v>2347.1999999999998</v>
      </c>
    </row>
    <row r="109" spans="1:3" x14ac:dyDescent="0.3">
      <c r="A109" s="17">
        <v>1954</v>
      </c>
      <c r="B109" s="17">
        <v>104</v>
      </c>
      <c r="C109" s="129">
        <v>2332.4</v>
      </c>
    </row>
    <row r="110" spans="1:3" x14ac:dyDescent="0.3">
      <c r="A110" s="17">
        <v>1955</v>
      </c>
      <c r="B110" s="17">
        <v>105</v>
      </c>
      <c r="C110" s="129">
        <v>2500.3000000000002</v>
      </c>
    </row>
    <row r="111" spans="1:3" x14ac:dyDescent="0.3">
      <c r="A111" s="17">
        <v>1956</v>
      </c>
      <c r="B111" s="17">
        <v>106</v>
      </c>
      <c r="C111" s="129">
        <v>2549.6999999999998</v>
      </c>
    </row>
    <row r="112" spans="1:3" x14ac:dyDescent="0.3">
      <c r="A112" s="17">
        <v>1957</v>
      </c>
      <c r="B112" s="17">
        <v>107</v>
      </c>
      <c r="C112" s="129">
        <v>2601.1</v>
      </c>
    </row>
    <row r="113" spans="1:3" x14ac:dyDescent="0.3">
      <c r="A113" s="17">
        <v>1958</v>
      </c>
      <c r="B113" s="17">
        <v>108</v>
      </c>
      <c r="C113" s="129">
        <v>2577.6</v>
      </c>
    </row>
    <row r="114" spans="1:3" x14ac:dyDescent="0.3">
      <c r="A114" s="17">
        <v>1959</v>
      </c>
      <c r="B114" s="17">
        <v>109</v>
      </c>
      <c r="C114" s="129">
        <v>2762.5</v>
      </c>
    </row>
    <row r="115" spans="1:3" x14ac:dyDescent="0.3">
      <c r="A115" s="17">
        <v>1960</v>
      </c>
      <c r="B115" s="17">
        <v>110</v>
      </c>
      <c r="C115" s="129">
        <v>2830.9</v>
      </c>
    </row>
    <row r="116" spans="1:3" x14ac:dyDescent="0.3">
      <c r="A116" s="17">
        <v>1961</v>
      </c>
      <c r="B116" s="17">
        <v>111</v>
      </c>
      <c r="C116" s="129">
        <v>2896.9</v>
      </c>
    </row>
    <row r="117" spans="1:3" x14ac:dyDescent="0.3">
      <c r="A117" s="17">
        <v>1962</v>
      </c>
      <c r="B117" s="17">
        <v>112</v>
      </c>
      <c r="C117" s="129">
        <v>3072.4</v>
      </c>
    </row>
    <row r="118" spans="1:3" x14ac:dyDescent="0.3">
      <c r="A118" s="17">
        <v>1963</v>
      </c>
      <c r="B118" s="17">
        <v>113</v>
      </c>
      <c r="C118" s="129">
        <v>3206.7</v>
      </c>
    </row>
    <row r="119" spans="1:3" x14ac:dyDescent="0.3">
      <c r="A119" s="17">
        <v>1964</v>
      </c>
      <c r="B119" s="17">
        <v>114</v>
      </c>
      <c r="C119" s="129">
        <v>3392.3</v>
      </c>
    </row>
    <row r="120" spans="1:3" x14ac:dyDescent="0.3">
      <c r="A120" s="17">
        <v>1965</v>
      </c>
      <c r="B120" s="17">
        <v>115</v>
      </c>
      <c r="C120" s="129">
        <v>3610.1</v>
      </c>
    </row>
    <row r="121" spans="1:3" x14ac:dyDescent="0.3">
      <c r="A121" s="17">
        <v>1966</v>
      </c>
      <c r="B121" s="17">
        <v>116</v>
      </c>
      <c r="C121" s="129">
        <v>3845.3</v>
      </c>
    </row>
    <row r="122" spans="1:3" x14ac:dyDescent="0.3">
      <c r="A122" s="17">
        <v>1967</v>
      </c>
      <c r="B122" s="17">
        <v>117</v>
      </c>
      <c r="C122" s="129">
        <v>3942.5</v>
      </c>
    </row>
    <row r="123" spans="1:3" x14ac:dyDescent="0.3">
      <c r="A123" s="17">
        <v>1968</v>
      </c>
      <c r="B123" s="17">
        <v>118</v>
      </c>
      <c r="C123" s="129">
        <v>4133.3999999999996</v>
      </c>
    </row>
    <row r="124" spans="1:3" x14ac:dyDescent="0.3">
      <c r="A124" s="17">
        <v>1969</v>
      </c>
      <c r="B124" s="17">
        <v>119</v>
      </c>
      <c r="C124" s="129">
        <v>4261.8</v>
      </c>
    </row>
    <row r="125" spans="1:3" x14ac:dyDescent="0.3">
      <c r="A125" s="17">
        <v>1970</v>
      </c>
      <c r="B125" s="17">
        <v>120</v>
      </c>
      <c r="C125" s="129">
        <v>4269.8999999999996</v>
      </c>
    </row>
    <row r="126" spans="1:3" x14ac:dyDescent="0.3">
      <c r="A126" s="17">
        <v>1971</v>
      </c>
      <c r="B126" s="17">
        <v>121</v>
      </c>
      <c r="C126" s="129">
        <v>4413.3</v>
      </c>
    </row>
    <row r="127" spans="1:3" x14ac:dyDescent="0.3">
      <c r="A127" s="17">
        <v>1972</v>
      </c>
      <c r="B127" s="17">
        <v>122</v>
      </c>
      <c r="C127" s="129">
        <v>4647.7</v>
      </c>
    </row>
    <row r="128" spans="1:3" x14ac:dyDescent="0.3">
      <c r="A128" s="17">
        <v>1973</v>
      </c>
      <c r="B128" s="17">
        <v>123</v>
      </c>
      <c r="C128" s="129">
        <v>4917</v>
      </c>
    </row>
    <row r="129" spans="1:3" x14ac:dyDescent="0.3">
      <c r="A129" s="17">
        <v>1974</v>
      </c>
      <c r="B129" s="17">
        <v>124</v>
      </c>
      <c r="C129" s="129">
        <v>4889.8999999999996</v>
      </c>
    </row>
    <row r="130" spans="1:3" x14ac:dyDescent="0.3">
      <c r="A130" s="17">
        <v>1975</v>
      </c>
      <c r="B130" s="17">
        <v>125</v>
      </c>
      <c r="C130" s="129">
        <v>4879.5</v>
      </c>
    </row>
    <row r="131" spans="1:3" x14ac:dyDescent="0.3">
      <c r="A131" s="17">
        <v>1976</v>
      </c>
      <c r="B131" s="17">
        <v>126</v>
      </c>
      <c r="C131" s="129">
        <v>5141.3</v>
      </c>
    </row>
    <row r="132" spans="1:3" x14ac:dyDescent="0.3">
      <c r="A132" s="17">
        <v>1977</v>
      </c>
      <c r="B132" s="17">
        <v>127</v>
      </c>
      <c r="C132" s="129">
        <v>5377.7</v>
      </c>
    </row>
    <row r="133" spans="1:3" x14ac:dyDescent="0.3">
      <c r="A133" s="17">
        <v>1978</v>
      </c>
      <c r="B133" s="17">
        <v>128</v>
      </c>
      <c r="C133" s="129">
        <v>5677.6</v>
      </c>
    </row>
    <row r="134" spans="1:3" x14ac:dyDescent="0.3">
      <c r="A134" s="17">
        <v>1979</v>
      </c>
      <c r="B134" s="17">
        <v>129</v>
      </c>
      <c r="C134" s="129">
        <v>5855</v>
      </c>
    </row>
    <row r="135" spans="1:3" x14ac:dyDescent="0.3">
      <c r="A135" s="17">
        <v>1980</v>
      </c>
      <c r="B135" s="17">
        <v>130</v>
      </c>
      <c r="C135" s="129">
        <v>5839</v>
      </c>
    </row>
    <row r="136" spans="1:3" x14ac:dyDescent="0.3">
      <c r="A136" s="17">
        <v>1981</v>
      </c>
      <c r="B136" s="17">
        <v>131</v>
      </c>
      <c r="C136" s="129">
        <v>5987.2</v>
      </c>
    </row>
    <row r="137" spans="1:3" x14ac:dyDescent="0.3">
      <c r="A137" s="17">
        <v>1982</v>
      </c>
      <c r="B137" s="17">
        <v>132</v>
      </c>
      <c r="C137" s="129">
        <v>5870.9</v>
      </c>
    </row>
    <row r="138" spans="1:3" x14ac:dyDescent="0.3">
      <c r="A138" s="17">
        <v>1983</v>
      </c>
      <c r="B138" s="17">
        <v>133</v>
      </c>
      <c r="C138" s="129">
        <v>6136.2</v>
      </c>
    </row>
    <row r="139" spans="1:3" x14ac:dyDescent="0.3">
      <c r="A139" s="17">
        <v>1984</v>
      </c>
      <c r="B139" s="17">
        <v>134</v>
      </c>
      <c r="C139" s="129">
        <v>6577.1</v>
      </c>
    </row>
    <row r="140" spans="1:3" x14ac:dyDescent="0.3">
      <c r="A140" s="17">
        <v>1985</v>
      </c>
      <c r="B140" s="17">
        <v>135</v>
      </c>
      <c r="C140" s="129">
        <v>6849.3</v>
      </c>
    </row>
    <row r="141" spans="1:3" x14ac:dyDescent="0.3">
      <c r="A141" s="17">
        <v>1986</v>
      </c>
      <c r="B141" s="17">
        <v>136</v>
      </c>
      <c r="C141" s="129">
        <v>7086.5</v>
      </c>
    </row>
    <row r="142" spans="1:3" x14ac:dyDescent="0.3">
      <c r="A142" s="17">
        <v>1987</v>
      </c>
      <c r="B142" s="17">
        <v>137</v>
      </c>
      <c r="C142" s="129">
        <v>7313.3</v>
      </c>
    </row>
    <row r="143" spans="1:3" x14ac:dyDescent="0.3">
      <c r="A143" s="17">
        <v>1988</v>
      </c>
      <c r="B143" s="17">
        <v>138</v>
      </c>
      <c r="C143" s="129">
        <v>7613.9</v>
      </c>
    </row>
    <row r="144" spans="1:3" x14ac:dyDescent="0.3">
      <c r="A144" s="17">
        <v>1989</v>
      </c>
      <c r="B144" s="17">
        <v>139</v>
      </c>
      <c r="C144" s="129">
        <v>7885.9</v>
      </c>
    </row>
    <row r="145" spans="1:3" x14ac:dyDescent="0.3">
      <c r="A145" s="17">
        <v>1990</v>
      </c>
      <c r="B145" s="17">
        <v>140</v>
      </c>
      <c r="C145" s="129">
        <v>8033.9</v>
      </c>
    </row>
    <row r="146" spans="1:3" x14ac:dyDescent="0.3">
      <c r="A146" s="17">
        <v>1991</v>
      </c>
      <c r="B146" s="17">
        <v>141</v>
      </c>
      <c r="C146" s="129">
        <v>8015.1</v>
      </c>
    </row>
    <row r="147" spans="1:3" x14ac:dyDescent="0.3">
      <c r="A147" s="17">
        <v>1992</v>
      </c>
      <c r="B147" s="17">
        <v>142</v>
      </c>
      <c r="C147" s="129">
        <v>8287.1</v>
      </c>
    </row>
    <row r="148" spans="1:3" x14ac:dyDescent="0.3">
      <c r="A148" s="17">
        <v>1993</v>
      </c>
      <c r="B148" s="17">
        <v>143</v>
      </c>
      <c r="C148" s="129">
        <v>8523.4</v>
      </c>
    </row>
    <row r="149" spans="1:3" x14ac:dyDescent="0.3">
      <c r="A149" s="17">
        <v>1994</v>
      </c>
      <c r="B149" s="17">
        <v>144</v>
      </c>
      <c r="C149" s="129">
        <v>8870.7000000000007</v>
      </c>
    </row>
    <row r="150" spans="1:3" x14ac:dyDescent="0.3">
      <c r="A150" s="17">
        <v>1995</v>
      </c>
      <c r="B150" s="17">
        <v>145</v>
      </c>
      <c r="C150" s="129">
        <v>9093.7000000000007</v>
      </c>
    </row>
    <row r="151" spans="1:3" x14ac:dyDescent="0.3">
      <c r="A151" s="17">
        <v>1996</v>
      </c>
      <c r="B151" s="17">
        <v>146</v>
      </c>
      <c r="C151" s="129">
        <v>9433.9</v>
      </c>
    </row>
    <row r="152" spans="1:3" x14ac:dyDescent="0.3">
      <c r="A152" s="17">
        <v>1997</v>
      </c>
      <c r="B152" s="17">
        <v>147</v>
      </c>
      <c r="C152" s="129">
        <v>9854.2999999999993</v>
      </c>
    </row>
    <row r="153" spans="1:3" x14ac:dyDescent="0.3">
      <c r="A153" s="17">
        <v>1998</v>
      </c>
      <c r="B153" s="17">
        <v>148</v>
      </c>
      <c r="C153" s="129">
        <v>10283.5</v>
      </c>
    </row>
    <row r="154" spans="1:3" x14ac:dyDescent="0.3">
      <c r="A154" s="17">
        <v>1999</v>
      </c>
      <c r="B154" s="17">
        <v>149</v>
      </c>
      <c r="C154" s="129">
        <v>10779.8</v>
      </c>
    </row>
    <row r="155" spans="1:3" x14ac:dyDescent="0.3">
      <c r="A155" s="17">
        <v>2000</v>
      </c>
      <c r="B155" s="17">
        <v>150</v>
      </c>
      <c r="C155" s="129">
        <v>11226</v>
      </c>
    </row>
    <row r="156" spans="1:3" x14ac:dyDescent="0.3">
      <c r="A156" s="17">
        <v>2001</v>
      </c>
      <c r="B156" s="17">
        <v>151</v>
      </c>
      <c r="C156" s="129">
        <v>11347.2</v>
      </c>
    </row>
    <row r="157" spans="1:3" x14ac:dyDescent="0.3">
      <c r="A157" s="17">
        <v>2002</v>
      </c>
      <c r="B157" s="17">
        <v>152</v>
      </c>
      <c r="C157" s="129">
        <v>11543.1</v>
      </c>
    </row>
    <row r="158" spans="1:3" x14ac:dyDescent="0.3">
      <c r="A158" s="17">
        <v>2003</v>
      </c>
      <c r="B158" s="17">
        <v>153</v>
      </c>
      <c r="C158" s="129">
        <v>11836.4</v>
      </c>
    </row>
    <row r="159" spans="1:3" x14ac:dyDescent="0.3">
      <c r="A159" s="17">
        <v>2004</v>
      </c>
      <c r="B159" s="17">
        <v>154</v>
      </c>
      <c r="C159" s="129">
        <v>12246.9</v>
      </c>
    </row>
    <row r="160" spans="1:3" x14ac:dyDescent="0.3">
      <c r="A160" s="17">
        <v>2005</v>
      </c>
      <c r="B160" s="17">
        <v>155</v>
      </c>
      <c r="C160" s="129">
        <v>12623</v>
      </c>
    </row>
    <row r="161" spans="1:3" x14ac:dyDescent="0.3">
      <c r="A161" s="17">
        <v>2006</v>
      </c>
      <c r="B161" s="17">
        <v>156</v>
      </c>
      <c r="C161" s="129">
        <v>12958.5</v>
      </c>
    </row>
    <row r="162" spans="1:3" x14ac:dyDescent="0.3">
      <c r="A162" s="17">
        <v>2007</v>
      </c>
      <c r="B162" s="17">
        <v>157</v>
      </c>
      <c r="C162" s="129">
        <v>13206.4</v>
      </c>
    </row>
    <row r="163" spans="1:3" x14ac:dyDescent="0.3">
      <c r="A163" s="17">
        <v>2008</v>
      </c>
      <c r="B163" s="17">
        <v>158</v>
      </c>
      <c r="C163" s="129">
        <v>13161.9</v>
      </c>
    </row>
    <row r="164" spans="1:3" x14ac:dyDescent="0.3">
      <c r="A164" s="17">
        <v>2009</v>
      </c>
      <c r="B164" s="17">
        <v>159</v>
      </c>
      <c r="C164" s="129">
        <v>12757.9</v>
      </c>
    </row>
    <row r="165" spans="1:3" x14ac:dyDescent="0.3">
      <c r="A165" s="17">
        <v>2010</v>
      </c>
      <c r="B165" s="17">
        <v>160</v>
      </c>
      <c r="C165" s="129">
        <v>13063</v>
      </c>
    </row>
    <row r="166" spans="1:3" x14ac:dyDescent="0.3">
      <c r="A166" s="17">
        <v>2011</v>
      </c>
      <c r="B166" s="17">
        <v>161</v>
      </c>
      <c r="C166" s="129">
        <v>13299.1</v>
      </c>
    </row>
    <row r="167" spans="1:3" x14ac:dyDescent="0.3">
      <c r="A167" s="17">
        <v>2012</v>
      </c>
      <c r="B167" s="17">
        <v>162</v>
      </c>
      <c r="C167" s="129">
        <v>13593.2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"/>
  <sheetViews>
    <sheetView workbookViewId="0">
      <selection activeCell="C1" sqref="C1"/>
    </sheetView>
  </sheetViews>
  <sheetFormatPr defaultRowHeight="13.8" x14ac:dyDescent="0.3"/>
  <cols>
    <col min="3" max="3" width="13.44140625" customWidth="1"/>
  </cols>
  <sheetData>
    <row r="1" spans="1:3" x14ac:dyDescent="0.3">
      <c r="A1" s="10" t="s">
        <v>59</v>
      </c>
    </row>
    <row r="2" spans="1:3" x14ac:dyDescent="0.3">
      <c r="A2" s="10" t="s">
        <v>55</v>
      </c>
    </row>
    <row r="4" spans="1:3" ht="27.6" x14ac:dyDescent="0.3">
      <c r="A4" s="24" t="s">
        <v>35</v>
      </c>
      <c r="B4" s="24" t="s">
        <v>57</v>
      </c>
      <c r="C4" s="24" t="s">
        <v>56</v>
      </c>
    </row>
    <row r="5" spans="1:3" x14ac:dyDescent="0.3">
      <c r="A5">
        <v>2004</v>
      </c>
      <c r="B5">
        <v>1</v>
      </c>
      <c r="C5">
        <v>3.8548</v>
      </c>
    </row>
    <row r="6" spans="1:3" x14ac:dyDescent="0.3">
      <c r="A6">
        <v>2005</v>
      </c>
      <c r="B6">
        <v>2</v>
      </c>
      <c r="C6">
        <v>5.6890999999999998</v>
      </c>
    </row>
    <row r="7" spans="1:3" x14ac:dyDescent="0.3">
      <c r="A7" s="17">
        <v>2006</v>
      </c>
      <c r="B7">
        <v>3</v>
      </c>
      <c r="C7">
        <v>7.3601000000000001</v>
      </c>
    </row>
    <row r="8" spans="1:3" x14ac:dyDescent="0.3">
      <c r="A8" s="17">
        <v>2007</v>
      </c>
      <c r="B8">
        <v>4</v>
      </c>
      <c r="C8">
        <v>8.6565999999999992</v>
      </c>
    </row>
    <row r="9" spans="1:3" x14ac:dyDescent="0.3">
      <c r="A9" s="17">
        <v>2008</v>
      </c>
      <c r="B9">
        <v>5</v>
      </c>
      <c r="C9" s="27">
        <v>9.0180000000000007</v>
      </c>
    </row>
    <row r="10" spans="1:3" x14ac:dyDescent="0.3">
      <c r="A10" s="17">
        <v>2009</v>
      </c>
      <c r="B10">
        <v>6</v>
      </c>
      <c r="C10">
        <v>9.2241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3"/>
  <sheetViews>
    <sheetView workbookViewId="0">
      <selection activeCell="D1" sqref="D1"/>
    </sheetView>
  </sheetViews>
  <sheetFormatPr defaultRowHeight="13.8" x14ac:dyDescent="0.3"/>
  <cols>
    <col min="1" max="16384" width="8.88671875" style="17"/>
  </cols>
  <sheetData>
    <row r="1" spans="1:6" x14ac:dyDescent="0.3">
      <c r="A1" s="10" t="s">
        <v>158</v>
      </c>
    </row>
    <row r="2" spans="1:6" x14ac:dyDescent="0.3">
      <c r="A2" s="10" t="s">
        <v>134</v>
      </c>
    </row>
    <row r="4" spans="1:6" x14ac:dyDescent="0.3">
      <c r="A4" s="10" t="s">
        <v>123</v>
      </c>
    </row>
    <row r="5" spans="1:6" ht="27.6" x14ac:dyDescent="0.3">
      <c r="A5" s="104" t="s">
        <v>27</v>
      </c>
      <c r="B5" s="104" t="s">
        <v>120</v>
      </c>
      <c r="C5" s="104" t="s">
        <v>122</v>
      </c>
      <c r="D5" s="104" t="s">
        <v>95</v>
      </c>
      <c r="E5" s="104" t="s">
        <v>121</v>
      </c>
      <c r="F5" s="104" t="s">
        <v>107</v>
      </c>
    </row>
    <row r="6" spans="1:6" x14ac:dyDescent="0.3">
      <c r="A6" s="17">
        <v>1</v>
      </c>
      <c r="B6" s="17">
        <v>180</v>
      </c>
    </row>
    <row r="7" spans="1:6" x14ac:dyDescent="0.3">
      <c r="A7" s="17">
        <v>2</v>
      </c>
      <c r="B7" s="17">
        <v>215</v>
      </c>
    </row>
    <row r="8" spans="1:6" x14ac:dyDescent="0.3">
      <c r="A8" s="17">
        <v>3</v>
      </c>
      <c r="B8" s="17">
        <v>225</v>
      </c>
      <c r="C8" s="9">
        <f>AVERAGE(B6:B8)</f>
        <v>206.66666666666666</v>
      </c>
    </row>
    <row r="9" spans="1:6" x14ac:dyDescent="0.3">
      <c r="A9" s="17">
        <v>4</v>
      </c>
      <c r="B9" s="17">
        <v>220</v>
      </c>
      <c r="C9" s="9">
        <f t="shared" ref="C9:C12" si="0">AVERAGE(B7:B9)</f>
        <v>220</v>
      </c>
      <c r="D9" s="9">
        <f>C8</f>
        <v>206.66666666666666</v>
      </c>
      <c r="E9" s="9">
        <f>B9-D9</f>
        <v>13.333333333333343</v>
      </c>
      <c r="F9" s="9">
        <f>E9^2</f>
        <v>177.77777777777803</v>
      </c>
    </row>
    <row r="10" spans="1:6" x14ac:dyDescent="0.3">
      <c r="A10" s="17">
        <v>5</v>
      </c>
      <c r="B10" s="17">
        <v>210</v>
      </c>
      <c r="C10" s="9">
        <f t="shared" si="0"/>
        <v>218.33333333333334</v>
      </c>
      <c r="D10" s="9">
        <f t="shared" ref="D10:D13" si="1">C9</f>
        <v>220</v>
      </c>
      <c r="E10" s="9">
        <f>B10-D10</f>
        <v>-10</v>
      </c>
      <c r="F10" s="9">
        <f>E10^2</f>
        <v>100</v>
      </c>
    </row>
    <row r="11" spans="1:6" x14ac:dyDescent="0.3">
      <c r="A11" s="17">
        <v>6</v>
      </c>
      <c r="B11" s="17">
        <v>205</v>
      </c>
      <c r="C11" s="9">
        <f t="shared" si="0"/>
        <v>211.66666666666666</v>
      </c>
      <c r="D11" s="9">
        <f t="shared" si="1"/>
        <v>218.33333333333334</v>
      </c>
      <c r="E11" s="9">
        <f>B11-D11</f>
        <v>-13.333333333333343</v>
      </c>
      <c r="F11" s="9">
        <f>E11^2</f>
        <v>177.77777777777803</v>
      </c>
    </row>
    <row r="12" spans="1:6" x14ac:dyDescent="0.3">
      <c r="A12" s="17">
        <v>7</v>
      </c>
      <c r="B12" s="17">
        <v>215</v>
      </c>
      <c r="C12" s="9">
        <f t="shared" si="0"/>
        <v>210</v>
      </c>
      <c r="D12" s="9">
        <f t="shared" si="1"/>
        <v>211.66666666666666</v>
      </c>
      <c r="E12" s="9">
        <f>B12-D12</f>
        <v>3.3333333333333428</v>
      </c>
      <c r="F12" s="9">
        <f>E12^2</f>
        <v>11.111111111111175</v>
      </c>
    </row>
    <row r="13" spans="1:6" x14ac:dyDescent="0.3">
      <c r="A13" s="17">
        <v>8</v>
      </c>
      <c r="D13" s="9">
        <f t="shared" si="1"/>
        <v>210</v>
      </c>
    </row>
    <row r="15" spans="1:6" x14ac:dyDescent="0.3">
      <c r="E15" s="10" t="s">
        <v>119</v>
      </c>
      <c r="F15" s="106">
        <f>AVERAGE(F9:F12)</f>
        <v>116.66666666666683</v>
      </c>
    </row>
    <row r="17" spans="1:6" x14ac:dyDescent="0.3">
      <c r="A17" s="10" t="s">
        <v>128</v>
      </c>
    </row>
    <row r="18" spans="1:6" x14ac:dyDescent="0.3">
      <c r="A18" s="10"/>
      <c r="B18" s="11"/>
      <c r="C18" s="11" t="s">
        <v>124</v>
      </c>
    </row>
    <row r="19" spans="1:6" ht="15" x14ac:dyDescent="0.35">
      <c r="A19" s="10"/>
      <c r="B19" s="105" t="s">
        <v>125</v>
      </c>
      <c r="C19" s="17">
        <v>0.5</v>
      </c>
    </row>
    <row r="20" spans="1:6" ht="15" x14ac:dyDescent="0.35">
      <c r="A20" s="10"/>
      <c r="B20" s="105" t="s">
        <v>126</v>
      </c>
      <c r="C20" s="17">
        <v>0.3</v>
      </c>
    </row>
    <row r="21" spans="1:6" ht="15" x14ac:dyDescent="0.35">
      <c r="A21" s="10"/>
      <c r="B21" s="105" t="s">
        <v>127</v>
      </c>
      <c r="C21" s="17">
        <v>0.2</v>
      </c>
    </row>
    <row r="22" spans="1:6" x14ac:dyDescent="0.3">
      <c r="A22" s="10"/>
    </row>
    <row r="23" spans="1:6" ht="27.6" x14ac:dyDescent="0.3">
      <c r="A23" s="105" t="s">
        <v>27</v>
      </c>
      <c r="B23" s="105" t="s">
        <v>120</v>
      </c>
      <c r="C23" s="104" t="s">
        <v>122</v>
      </c>
      <c r="D23" s="105" t="s">
        <v>95</v>
      </c>
      <c r="E23" s="104" t="s">
        <v>112</v>
      </c>
      <c r="F23" s="104" t="s">
        <v>107</v>
      </c>
    </row>
    <row r="24" spans="1:6" x14ac:dyDescent="0.3">
      <c r="A24" s="17">
        <v>1</v>
      </c>
      <c r="B24" s="17">
        <v>180</v>
      </c>
    </row>
    <row r="25" spans="1:6" x14ac:dyDescent="0.3">
      <c r="A25" s="17">
        <v>2</v>
      </c>
      <c r="B25" s="17">
        <v>215</v>
      </c>
    </row>
    <row r="26" spans="1:6" x14ac:dyDescent="0.3">
      <c r="A26" s="17">
        <v>3</v>
      </c>
      <c r="B26" s="17">
        <v>225</v>
      </c>
      <c r="C26" s="15">
        <f>$C$19*B26+$C$20*B25+$C$21*B24</f>
        <v>213</v>
      </c>
    </row>
    <row r="27" spans="1:6" x14ac:dyDescent="0.3">
      <c r="A27" s="17">
        <v>4</v>
      </c>
      <c r="B27" s="17">
        <v>220</v>
      </c>
      <c r="C27" s="15">
        <f t="shared" ref="C27:C30" si="2">$C$19*B27+$C$20*B26+$C$21*B25</f>
        <v>220.5</v>
      </c>
      <c r="D27" s="15">
        <f>C26</f>
        <v>213</v>
      </c>
      <c r="E27" s="15">
        <f>B27-C26</f>
        <v>7</v>
      </c>
      <c r="F27" s="9">
        <f>E27^2</f>
        <v>49</v>
      </c>
    </row>
    <row r="28" spans="1:6" x14ac:dyDescent="0.3">
      <c r="A28" s="17">
        <v>5</v>
      </c>
      <c r="B28" s="17">
        <v>210</v>
      </c>
      <c r="C28" s="15">
        <f t="shared" si="2"/>
        <v>216</v>
      </c>
      <c r="D28" s="15">
        <f t="shared" ref="D28:D31" si="3">C27</f>
        <v>220.5</v>
      </c>
      <c r="E28" s="15">
        <f>B28-D28</f>
        <v>-10.5</v>
      </c>
      <c r="F28" s="9">
        <f>E28^2</f>
        <v>110.25</v>
      </c>
    </row>
    <row r="29" spans="1:6" x14ac:dyDescent="0.3">
      <c r="A29" s="17">
        <v>6</v>
      </c>
      <c r="B29" s="17">
        <v>205</v>
      </c>
      <c r="C29" s="15">
        <f t="shared" si="2"/>
        <v>209.5</v>
      </c>
      <c r="D29" s="15">
        <f t="shared" si="3"/>
        <v>216</v>
      </c>
      <c r="E29" s="15">
        <f>B29-D29</f>
        <v>-11</v>
      </c>
      <c r="F29" s="9">
        <f>E29^2</f>
        <v>121</v>
      </c>
    </row>
    <row r="30" spans="1:6" x14ac:dyDescent="0.3">
      <c r="A30" s="17">
        <v>7</v>
      </c>
      <c r="B30" s="17">
        <v>215</v>
      </c>
      <c r="C30" s="15">
        <f t="shared" si="2"/>
        <v>211</v>
      </c>
      <c r="D30" s="15">
        <f t="shared" si="3"/>
        <v>209.5</v>
      </c>
      <c r="E30" s="15">
        <f>B30-D30</f>
        <v>5.5</v>
      </c>
      <c r="F30" s="9">
        <f>E30^2</f>
        <v>30.25</v>
      </c>
    </row>
    <row r="31" spans="1:6" x14ac:dyDescent="0.3">
      <c r="A31" s="17">
        <v>8</v>
      </c>
      <c r="D31" s="15">
        <f t="shared" si="3"/>
        <v>211</v>
      </c>
    </row>
    <row r="33" spans="1:6" x14ac:dyDescent="0.3">
      <c r="E33" s="10" t="s">
        <v>119</v>
      </c>
      <c r="F33" s="9">
        <f>AVERAGE(F27:F30)</f>
        <v>77.625</v>
      </c>
    </row>
    <row r="34" spans="1:6" x14ac:dyDescent="0.3">
      <c r="F34" s="9"/>
    </row>
    <row r="35" spans="1:6" x14ac:dyDescent="0.3">
      <c r="A35" s="10" t="s">
        <v>133</v>
      </c>
    </row>
    <row r="36" spans="1:6" x14ac:dyDescent="0.3">
      <c r="B36" s="7" t="s">
        <v>129</v>
      </c>
      <c r="C36" s="17">
        <v>0.6</v>
      </c>
    </row>
    <row r="37" spans="1:6" ht="27.6" x14ac:dyDescent="0.3">
      <c r="A37" s="104" t="s">
        <v>27</v>
      </c>
      <c r="B37" s="104" t="s">
        <v>120</v>
      </c>
      <c r="C37" s="104" t="s">
        <v>122</v>
      </c>
      <c r="D37" s="104" t="s">
        <v>95</v>
      </c>
      <c r="E37" s="104" t="s">
        <v>112</v>
      </c>
      <c r="F37" s="104" t="s">
        <v>107</v>
      </c>
    </row>
    <row r="38" spans="1:6" x14ac:dyDescent="0.3">
      <c r="A38" s="17">
        <v>1</v>
      </c>
      <c r="B38" s="17">
        <v>180</v>
      </c>
      <c r="C38" s="9">
        <v>180</v>
      </c>
    </row>
    <row r="39" spans="1:6" x14ac:dyDescent="0.3">
      <c r="A39" s="17">
        <v>2</v>
      </c>
      <c r="B39" s="17">
        <v>215</v>
      </c>
      <c r="C39" s="9">
        <f t="shared" ref="C39:C44" si="4">$C$36*B39+(1-$C$36)*C38</f>
        <v>201</v>
      </c>
      <c r="D39" s="9">
        <f>C38</f>
        <v>180</v>
      </c>
      <c r="E39" s="9">
        <f t="shared" ref="E39:E44" si="5">B39-C38</f>
        <v>35</v>
      </c>
    </row>
    <row r="40" spans="1:6" x14ac:dyDescent="0.3">
      <c r="A40" s="17">
        <v>3</v>
      </c>
      <c r="B40" s="17">
        <v>225</v>
      </c>
      <c r="C40" s="9">
        <f t="shared" si="4"/>
        <v>215.4</v>
      </c>
      <c r="D40" s="9">
        <f t="shared" ref="D40:D44" si="6">C39</f>
        <v>201</v>
      </c>
      <c r="E40" s="9">
        <f t="shared" si="5"/>
        <v>24</v>
      </c>
    </row>
    <row r="41" spans="1:6" x14ac:dyDescent="0.3">
      <c r="A41" s="17">
        <v>4</v>
      </c>
      <c r="B41" s="17">
        <v>220</v>
      </c>
      <c r="C41" s="9">
        <f t="shared" si="4"/>
        <v>218.16000000000003</v>
      </c>
      <c r="D41" s="9">
        <f t="shared" si="6"/>
        <v>215.4</v>
      </c>
      <c r="E41" s="9">
        <f t="shared" si="5"/>
        <v>4.5999999999999943</v>
      </c>
      <c r="F41" s="9">
        <f>E41^2</f>
        <v>21.159999999999947</v>
      </c>
    </row>
    <row r="42" spans="1:6" x14ac:dyDescent="0.3">
      <c r="A42" s="17">
        <v>5</v>
      </c>
      <c r="B42" s="17">
        <v>210</v>
      </c>
      <c r="C42" s="9">
        <f t="shared" si="4"/>
        <v>213.26400000000001</v>
      </c>
      <c r="D42" s="9">
        <f t="shared" si="6"/>
        <v>218.16000000000003</v>
      </c>
      <c r="E42" s="9">
        <f t="shared" si="5"/>
        <v>-8.160000000000025</v>
      </c>
      <c r="F42" s="9">
        <f>E42^2</f>
        <v>66.585600000000412</v>
      </c>
    </row>
    <row r="43" spans="1:6" x14ac:dyDescent="0.3">
      <c r="A43" s="17">
        <v>6</v>
      </c>
      <c r="B43" s="17">
        <v>205</v>
      </c>
      <c r="C43" s="9">
        <f t="shared" si="4"/>
        <v>208.30560000000003</v>
      </c>
      <c r="D43" s="9">
        <f t="shared" si="6"/>
        <v>213.26400000000001</v>
      </c>
      <c r="E43" s="9">
        <f t="shared" si="5"/>
        <v>-8.26400000000001</v>
      </c>
      <c r="F43" s="9">
        <f>E43^2</f>
        <v>68.293696000000168</v>
      </c>
    </row>
    <row r="44" spans="1:6" x14ac:dyDescent="0.3">
      <c r="A44" s="17">
        <v>7</v>
      </c>
      <c r="B44" s="17">
        <v>215</v>
      </c>
      <c r="C44" s="9">
        <f t="shared" si="4"/>
        <v>212.32224000000002</v>
      </c>
      <c r="D44" s="9">
        <f t="shared" si="6"/>
        <v>208.30560000000003</v>
      </c>
      <c r="E44" s="9">
        <f t="shared" si="5"/>
        <v>6.6943999999999733</v>
      </c>
      <c r="F44" s="9">
        <f>E44^2</f>
        <v>44.814991359999645</v>
      </c>
    </row>
    <row r="45" spans="1:6" x14ac:dyDescent="0.3">
      <c r="A45" s="17">
        <v>8</v>
      </c>
      <c r="D45" s="9">
        <f>C44</f>
        <v>212.32224000000002</v>
      </c>
    </row>
    <row r="47" spans="1:6" x14ac:dyDescent="0.3">
      <c r="E47" s="10" t="s">
        <v>119</v>
      </c>
      <c r="F47" s="9">
        <f>AVERAGE(F41:F44)</f>
        <v>50.21357184000005</v>
      </c>
    </row>
    <row r="49" spans="1:10" x14ac:dyDescent="0.3">
      <c r="A49" s="10" t="s">
        <v>132</v>
      </c>
    </row>
    <row r="50" spans="1:10" x14ac:dyDescent="0.3">
      <c r="B50" s="17" t="s">
        <v>130</v>
      </c>
      <c r="C50" s="17">
        <f>SLOPE(B54:B60,A54:A60)</f>
        <v>2.5</v>
      </c>
    </row>
    <row r="51" spans="1:10" x14ac:dyDescent="0.3">
      <c r="B51" s="17" t="s">
        <v>131</v>
      </c>
      <c r="C51" s="17">
        <f>INTERCEPT(B54:B60,A54:A60)</f>
        <v>200</v>
      </c>
      <c r="I51"/>
      <c r="J51"/>
    </row>
    <row r="52" spans="1:10" x14ac:dyDescent="0.3">
      <c r="I52"/>
      <c r="J52"/>
    </row>
    <row r="53" spans="1:10" ht="27.6" x14ac:dyDescent="0.3">
      <c r="A53" s="104" t="s">
        <v>27</v>
      </c>
      <c r="B53" s="104" t="s">
        <v>120</v>
      </c>
      <c r="C53" s="104" t="s">
        <v>95</v>
      </c>
      <c r="D53" s="104" t="s">
        <v>112</v>
      </c>
      <c r="E53" s="104" t="s">
        <v>107</v>
      </c>
      <c r="I53"/>
      <c r="J53"/>
    </row>
    <row r="54" spans="1:10" x14ac:dyDescent="0.3">
      <c r="A54" s="17">
        <v>1</v>
      </c>
      <c r="B54" s="17">
        <v>180</v>
      </c>
      <c r="C54" s="15">
        <f t="shared" ref="C54:C61" si="7">$C$51+$C$50*A54</f>
        <v>202.5</v>
      </c>
      <c r="D54" s="15">
        <f t="shared" ref="D54:D60" si="8">B54-C54</f>
        <v>-22.5</v>
      </c>
      <c r="I54"/>
      <c r="J54"/>
    </row>
    <row r="55" spans="1:10" x14ac:dyDescent="0.3">
      <c r="A55" s="17">
        <v>2</v>
      </c>
      <c r="B55" s="17">
        <v>215</v>
      </c>
      <c r="C55" s="15">
        <f t="shared" si="7"/>
        <v>205</v>
      </c>
      <c r="D55" s="15">
        <f t="shared" si="8"/>
        <v>10</v>
      </c>
      <c r="I55"/>
      <c r="J55"/>
    </row>
    <row r="56" spans="1:10" x14ac:dyDescent="0.3">
      <c r="A56" s="17">
        <v>3</v>
      </c>
      <c r="B56" s="17">
        <v>225</v>
      </c>
      <c r="C56" s="15">
        <f t="shared" si="7"/>
        <v>207.5</v>
      </c>
      <c r="D56" s="15">
        <f t="shared" si="8"/>
        <v>17.5</v>
      </c>
      <c r="I56"/>
      <c r="J56"/>
    </row>
    <row r="57" spans="1:10" x14ac:dyDescent="0.3">
      <c r="A57" s="17">
        <v>4</v>
      </c>
      <c r="B57" s="17">
        <v>220</v>
      </c>
      <c r="C57" s="15">
        <f t="shared" si="7"/>
        <v>210</v>
      </c>
      <c r="D57" s="15">
        <f t="shared" si="8"/>
        <v>10</v>
      </c>
      <c r="E57" s="9">
        <f>D57^2</f>
        <v>100</v>
      </c>
      <c r="I57"/>
      <c r="J57"/>
    </row>
    <row r="58" spans="1:10" x14ac:dyDescent="0.3">
      <c r="A58" s="17">
        <v>5</v>
      </c>
      <c r="B58" s="17">
        <v>210</v>
      </c>
      <c r="C58" s="15">
        <f t="shared" si="7"/>
        <v>212.5</v>
      </c>
      <c r="D58" s="15">
        <f t="shared" si="8"/>
        <v>-2.5</v>
      </c>
      <c r="E58" s="17">
        <f>D58^2</f>
        <v>6.25</v>
      </c>
      <c r="I58"/>
      <c r="J58"/>
    </row>
    <row r="59" spans="1:10" x14ac:dyDescent="0.3">
      <c r="A59" s="17">
        <v>6</v>
      </c>
      <c r="B59" s="17">
        <v>205</v>
      </c>
      <c r="C59" s="15">
        <f t="shared" si="7"/>
        <v>215</v>
      </c>
      <c r="D59" s="15">
        <f t="shared" si="8"/>
        <v>-10</v>
      </c>
      <c r="E59" s="9">
        <f>D59^2</f>
        <v>100</v>
      </c>
    </row>
    <row r="60" spans="1:10" x14ac:dyDescent="0.3">
      <c r="A60" s="17">
        <v>7</v>
      </c>
      <c r="B60" s="17">
        <v>215</v>
      </c>
      <c r="C60" s="15">
        <f t="shared" si="7"/>
        <v>217.5</v>
      </c>
      <c r="D60" s="15">
        <f t="shared" si="8"/>
        <v>-2.5</v>
      </c>
      <c r="E60" s="17">
        <f>D60^2</f>
        <v>6.25</v>
      </c>
    </row>
    <row r="61" spans="1:10" x14ac:dyDescent="0.3">
      <c r="A61" s="17">
        <v>8</v>
      </c>
      <c r="C61" s="15">
        <f t="shared" si="7"/>
        <v>220</v>
      </c>
    </row>
    <row r="63" spans="1:10" x14ac:dyDescent="0.3">
      <c r="D63" s="10" t="s">
        <v>119</v>
      </c>
      <c r="E63" s="9">
        <f>AVERAGE(E57:E60)</f>
        <v>53.125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N10.3</vt:lpstr>
      <vt:lpstr>N10.4</vt:lpstr>
      <vt:lpstr>N10.5</vt:lpstr>
      <vt:lpstr>N10.7</vt:lpstr>
      <vt:lpstr>J10.9</vt:lpstr>
      <vt:lpstr>N10.8,9</vt:lpstr>
      <vt:lpstr>N10.10</vt:lpstr>
      <vt:lpstr>N10.11</vt:lpstr>
      <vt:lpstr>P10.8</vt:lpstr>
      <vt:lpstr>N10.13</vt:lpstr>
      <vt:lpstr>N10.14</vt:lpstr>
      <vt:lpstr>N10.15</vt:lpstr>
      <vt:lpstr>N10.16,20</vt:lpstr>
      <vt:lpstr>N10.18</vt:lpstr>
      <vt:lpstr>N10.19</vt:lpstr>
    </vt:vector>
  </TitlesOfParts>
  <Company>TTÜ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Ptk 10 Aegread</dc:title>
  <dc:subject>Statistika õpik</dc:subject>
  <dc:creator>Ako Sauga</dc:creator>
  <cp:lastModifiedBy>Ako Sauga</cp:lastModifiedBy>
  <dcterms:created xsi:type="dcterms:W3CDTF">2015-12-22T14:25:19Z</dcterms:created>
  <dcterms:modified xsi:type="dcterms:W3CDTF">2016-07-12T15:40:12Z</dcterms:modified>
  <cp:category>Näited</cp:category>
</cp:coreProperties>
</file>